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9750"/>
  </bookViews>
  <sheets>
    <sheet name="Приложение №4" sheetId="1" r:id="rId1"/>
    <sheet name="Лист2" sheetId="2" r:id="rId2"/>
    <sheet name="Лист3" sheetId="3" r:id="rId3"/>
  </sheets>
  <definedNames>
    <definedName name="_xlnm._FilterDatabase" localSheetId="0" hidden="1">'Приложение №4'!$A$10:$H$1034</definedName>
    <definedName name="_xlnm.Print_Area" localSheetId="0">'Приложение №4'!$A$1:$H$1034</definedName>
  </definedNames>
  <calcPr calcId="144525"/>
</workbook>
</file>

<file path=xl/calcChain.xml><?xml version="1.0" encoding="utf-8"?>
<calcChain xmlns="http://schemas.openxmlformats.org/spreadsheetml/2006/main">
  <c r="A709" i="1" l="1"/>
  <c r="A710" i="1" s="1"/>
  <c r="A711" i="1" s="1"/>
  <c r="F710" i="1" l="1"/>
  <c r="F959" i="1"/>
  <c r="F961" i="1"/>
  <c r="F601" i="1"/>
  <c r="F600" i="1"/>
  <c r="F566" i="1"/>
  <c r="F561" i="1"/>
  <c r="F560" i="1"/>
  <c r="F47" i="1"/>
  <c r="F48" i="1"/>
  <c r="F358" i="1"/>
  <c r="F359" i="1"/>
  <c r="F349" i="1"/>
  <c r="F348" i="1"/>
  <c r="G241" i="1" l="1"/>
  <c r="G240" i="1" s="1"/>
  <c r="G239" i="1" s="1"/>
  <c r="H241" i="1"/>
  <c r="H240" i="1" s="1"/>
  <c r="H239" i="1" s="1"/>
  <c r="F241" i="1"/>
  <c r="F240" i="1" s="1"/>
  <c r="F239" i="1" s="1"/>
  <c r="F546" i="1"/>
  <c r="F437" i="1"/>
  <c r="H427" i="1"/>
  <c r="H426" i="1" s="1"/>
  <c r="G427" i="1"/>
  <c r="G426" i="1" s="1"/>
  <c r="H424" i="1"/>
  <c r="H423" i="1" s="1"/>
  <c r="G424" i="1"/>
  <c r="G423" i="1" s="1"/>
  <c r="H403" i="1"/>
  <c r="H401" i="1"/>
  <c r="G401" i="1"/>
  <c r="G389" i="1"/>
  <c r="F87" i="1"/>
  <c r="F86" i="1"/>
  <c r="F82" i="1"/>
  <c r="F81" i="1"/>
  <c r="F814" i="1"/>
  <c r="F808" i="1"/>
  <c r="F806" i="1"/>
  <c r="G825" i="1"/>
  <c r="H825" i="1"/>
  <c r="F825" i="1"/>
  <c r="F828" i="1"/>
  <c r="F326" i="1"/>
  <c r="G1002" i="1"/>
  <c r="G1001" i="1" s="1"/>
  <c r="H1002" i="1"/>
  <c r="H1001" i="1" s="1"/>
  <c r="F1002" i="1"/>
  <c r="F1001" i="1" s="1"/>
  <c r="F776" i="1"/>
  <c r="F775" i="1"/>
  <c r="F741" i="1"/>
  <c r="F759" i="1"/>
  <c r="F761" i="1"/>
  <c r="G667" i="1"/>
  <c r="H667" i="1"/>
  <c r="F668" i="1"/>
  <c r="F667" i="1" s="1"/>
  <c r="F661" i="1"/>
  <c r="F645" i="1"/>
  <c r="F623" i="1"/>
  <c r="F615" i="1"/>
  <c r="F619" i="1"/>
  <c r="F598" i="1"/>
  <c r="F597" i="1"/>
  <c r="G592" i="1"/>
  <c r="H592" i="1"/>
  <c r="F592" i="1"/>
  <c r="F558" i="1"/>
  <c r="F557" i="1"/>
  <c r="F581" i="1"/>
  <c r="F576" i="1"/>
  <c r="F577" i="1"/>
  <c r="F574" i="1"/>
  <c r="F573" i="1"/>
  <c r="F969" i="1"/>
  <c r="F879" i="1"/>
  <c r="F876" i="1"/>
  <c r="G735" i="1"/>
  <c r="H735" i="1"/>
  <c r="F735" i="1"/>
  <c r="F427" i="1"/>
  <c r="F426" i="1" s="1"/>
  <c r="F424" i="1"/>
  <c r="F423" i="1" s="1"/>
  <c r="G417" i="1"/>
  <c r="H417" i="1"/>
  <c r="F417" i="1"/>
  <c r="F416" i="1"/>
  <c r="F414" i="1" s="1"/>
  <c r="G414" i="1"/>
  <c r="H414" i="1"/>
  <c r="F389" i="1"/>
  <c r="F337" i="1"/>
  <c r="F334" i="1"/>
  <c r="F313" i="1"/>
  <c r="F311" i="1"/>
  <c r="F297" i="1"/>
  <c r="F295" i="1"/>
  <c r="F287" i="1"/>
  <c r="F260" i="1"/>
  <c r="F137" i="1"/>
  <c r="F97" i="1"/>
  <c r="H983" i="1" l="1"/>
  <c r="G983" i="1"/>
  <c r="F983" i="1"/>
  <c r="H467" i="1" l="1"/>
  <c r="G467" i="1"/>
  <c r="G383" i="1"/>
  <c r="H399" i="1"/>
  <c r="G399" i="1"/>
  <c r="G827" i="1" l="1"/>
  <c r="H827" i="1"/>
  <c r="F827" i="1"/>
  <c r="G919" i="1"/>
  <c r="G918" i="1" s="1"/>
  <c r="H919" i="1"/>
  <c r="H918" i="1" s="1"/>
  <c r="F919" i="1"/>
  <c r="F918" i="1" s="1"/>
  <c r="G596" i="1"/>
  <c r="H596" i="1"/>
  <c r="F596" i="1"/>
  <c r="G556" i="1"/>
  <c r="H556" i="1"/>
  <c r="F556" i="1"/>
  <c r="G962" i="1"/>
  <c r="H962" i="1"/>
  <c r="F962" i="1"/>
  <c r="G301" i="1"/>
  <c r="G300" i="1" s="1"/>
  <c r="H301" i="1"/>
  <c r="H300" i="1" s="1"/>
  <c r="F301" i="1"/>
  <c r="F300" i="1" s="1"/>
  <c r="F120" i="1"/>
  <c r="H776" i="1" l="1"/>
  <c r="H774" i="1"/>
  <c r="G776" i="1"/>
  <c r="G774" i="1"/>
  <c r="H777" i="1" l="1"/>
  <c r="H775" i="1"/>
  <c r="G777" i="1"/>
  <c r="G775" i="1"/>
  <c r="G487" i="1"/>
  <c r="G778" i="1"/>
  <c r="H778" i="1"/>
  <c r="F778" i="1"/>
  <c r="F88" i="1" l="1"/>
  <c r="G88" i="1"/>
  <c r="H88" i="1"/>
  <c r="G1021" i="1"/>
  <c r="G1020" i="1" s="1"/>
  <c r="H1021" i="1"/>
  <c r="H1020" i="1" s="1"/>
  <c r="F1021" i="1"/>
  <c r="F1020" i="1" s="1"/>
  <c r="G1013" i="1"/>
  <c r="G1012" i="1" s="1"/>
  <c r="H1013" i="1"/>
  <c r="H1012" i="1" s="1"/>
  <c r="F1013" i="1"/>
  <c r="F1012" i="1" s="1"/>
  <c r="G847" i="1"/>
  <c r="G846" i="1" s="1"/>
  <c r="H847" i="1"/>
  <c r="H846" i="1" s="1"/>
  <c r="F847" i="1"/>
  <c r="F846" i="1" s="1"/>
  <c r="G781" i="1"/>
  <c r="H781" i="1"/>
  <c r="F781" i="1"/>
  <c r="G627" i="1"/>
  <c r="H627" i="1"/>
  <c r="F627" i="1"/>
  <c r="G688" i="1" l="1"/>
  <c r="G687" i="1" s="1"/>
  <c r="H688" i="1"/>
  <c r="H687" i="1" s="1"/>
  <c r="F688" i="1"/>
  <c r="F687" i="1" s="1"/>
  <c r="G651" i="1"/>
  <c r="G650" i="1" s="1"/>
  <c r="H651" i="1"/>
  <c r="H650" i="1" s="1"/>
  <c r="F651" i="1"/>
  <c r="F650" i="1" s="1"/>
  <c r="G584" i="1"/>
  <c r="G583" i="1" s="1"/>
  <c r="H584" i="1"/>
  <c r="H583" i="1" s="1"/>
  <c r="F584" i="1"/>
  <c r="F583" i="1" s="1"/>
  <c r="G990" i="1"/>
  <c r="G989" i="1" s="1"/>
  <c r="H990" i="1"/>
  <c r="H989" i="1" s="1"/>
  <c r="F990" i="1"/>
  <c r="F989" i="1" s="1"/>
  <c r="G971" i="1"/>
  <c r="G970" i="1" s="1"/>
  <c r="H971" i="1"/>
  <c r="H970" i="1" s="1"/>
  <c r="F971" i="1"/>
  <c r="F970" i="1" s="1"/>
  <c r="G899" i="1"/>
  <c r="G898" i="1" s="1"/>
  <c r="H899" i="1"/>
  <c r="H898" i="1" s="1"/>
  <c r="F899" i="1"/>
  <c r="F898" i="1" s="1"/>
  <c r="G870" i="1"/>
  <c r="G869" i="1" s="1"/>
  <c r="H870" i="1"/>
  <c r="H869" i="1" s="1"/>
  <c r="F870" i="1"/>
  <c r="F869" i="1" s="1"/>
  <c r="G733" i="1"/>
  <c r="G732" i="1" s="1"/>
  <c r="H733" i="1"/>
  <c r="H732" i="1" s="1"/>
  <c r="F733" i="1"/>
  <c r="F732" i="1" s="1"/>
  <c r="G550" i="1"/>
  <c r="G549" i="1" s="1"/>
  <c r="H550" i="1"/>
  <c r="H549" i="1" s="1"/>
  <c r="F550" i="1"/>
  <c r="F549" i="1" s="1"/>
  <c r="G520" i="1"/>
  <c r="H520" i="1"/>
  <c r="F520" i="1"/>
  <c r="G442" i="1"/>
  <c r="H442" i="1"/>
  <c r="F442" i="1"/>
  <c r="G496" i="1"/>
  <c r="G495" i="1" s="1"/>
  <c r="H496" i="1"/>
  <c r="H495" i="1" s="1"/>
  <c r="F496" i="1"/>
  <c r="F495" i="1" s="1"/>
  <c r="G412" i="1" l="1"/>
  <c r="H412" i="1"/>
  <c r="F412" i="1"/>
  <c r="G236" i="1" l="1"/>
  <c r="G235" i="1" s="1"/>
  <c r="H236" i="1"/>
  <c r="H235" i="1" s="1"/>
  <c r="F236" i="1"/>
  <c r="F235" i="1" s="1"/>
  <c r="G180" i="1"/>
  <c r="H180" i="1"/>
  <c r="F180" i="1"/>
  <c r="F114" i="1"/>
  <c r="G127" i="1"/>
  <c r="H127" i="1"/>
  <c r="F127" i="1"/>
  <c r="G52" i="1"/>
  <c r="H52" i="1"/>
  <c r="F52" i="1"/>
  <c r="G35" i="1"/>
  <c r="H35" i="1"/>
  <c r="F35" i="1"/>
  <c r="G18" i="1"/>
  <c r="H18" i="1"/>
  <c r="F18" i="1"/>
  <c r="G829" i="1" l="1"/>
  <c r="H829" i="1"/>
  <c r="F829" i="1"/>
  <c r="G785" i="1"/>
  <c r="G780" i="1" s="1"/>
  <c r="H785" i="1"/>
  <c r="H780" i="1" s="1"/>
  <c r="F785" i="1"/>
  <c r="F780" i="1" s="1"/>
  <c r="G740" i="1"/>
  <c r="G739" i="1" s="1"/>
  <c r="G738" i="1" s="1"/>
  <c r="H740" i="1"/>
  <c r="H739" i="1" s="1"/>
  <c r="H738" i="1" s="1"/>
  <c r="F740" i="1"/>
  <c r="F739" i="1" s="1"/>
  <c r="F738" i="1" s="1"/>
  <c r="G207" i="1"/>
  <c r="H207" i="1"/>
  <c r="F207" i="1"/>
  <c r="G273" i="1"/>
  <c r="G277" i="1"/>
  <c r="G376" i="1"/>
  <c r="G377" i="1"/>
  <c r="G384" i="1" l="1"/>
  <c r="H384" i="1"/>
  <c r="F384" i="1"/>
  <c r="G382" i="1"/>
  <c r="H382" i="1"/>
  <c r="F382" i="1"/>
  <c r="G356" i="1"/>
  <c r="H356" i="1"/>
  <c r="F356" i="1"/>
  <c r="G92" i="1"/>
  <c r="H92" i="1"/>
  <c r="F92" i="1"/>
  <c r="G56" i="1"/>
  <c r="H56" i="1"/>
  <c r="F56" i="1"/>
  <c r="G22" i="1"/>
  <c r="H22" i="1"/>
  <c r="F22" i="1"/>
  <c r="G420" i="1" l="1"/>
  <c r="H420" i="1"/>
  <c r="F436" i="1" l="1"/>
  <c r="G397" i="1" l="1"/>
  <c r="G818" i="1"/>
  <c r="F821" i="1" l="1"/>
  <c r="G819" i="1"/>
  <c r="H819" i="1"/>
  <c r="F819" i="1"/>
  <c r="G771" i="1"/>
  <c r="H771" i="1"/>
  <c r="F771" i="1"/>
  <c r="G523" i="1"/>
  <c r="G519" i="1" s="1"/>
  <c r="H523" i="1"/>
  <c r="H519" i="1" s="1"/>
  <c r="F523" i="1"/>
  <c r="F519" i="1" s="1"/>
  <c r="G136" i="1"/>
  <c r="H136" i="1"/>
  <c r="F136" i="1"/>
  <c r="G90" i="1"/>
  <c r="H90" i="1"/>
  <c r="F90" i="1"/>
  <c r="G37" i="1"/>
  <c r="H37" i="1"/>
  <c r="F37" i="1"/>
  <c r="G966" i="1" l="1"/>
  <c r="H966" i="1"/>
  <c r="F966" i="1"/>
  <c r="G950" i="1"/>
  <c r="G949" i="1" s="1"/>
  <c r="H950" i="1"/>
  <c r="H949" i="1" s="1"/>
  <c r="F950" i="1"/>
  <c r="F949" i="1" s="1"/>
  <c r="G914" i="1"/>
  <c r="H914" i="1"/>
  <c r="F914" i="1"/>
  <c r="G511" i="1"/>
  <c r="H511" i="1"/>
  <c r="F511" i="1"/>
  <c r="F420" i="1"/>
  <c r="G353" i="1"/>
  <c r="H353" i="1"/>
  <c r="F353" i="1"/>
  <c r="G792" i="1"/>
  <c r="G311" i="1"/>
  <c r="G286" i="1"/>
  <c r="H286" i="1"/>
  <c r="F286" i="1"/>
  <c r="G144" i="1"/>
  <c r="H144" i="1"/>
  <c r="F144" i="1"/>
  <c r="G54" i="1"/>
  <c r="G51" i="1" s="1"/>
  <c r="H54" i="1"/>
  <c r="H51" i="1" s="1"/>
  <c r="F54" i="1"/>
  <c r="F51" i="1" s="1"/>
  <c r="G20" i="1"/>
  <c r="G17" i="1" s="1"/>
  <c r="H20" i="1"/>
  <c r="H17" i="1" s="1"/>
  <c r="F20" i="1"/>
  <c r="F17" i="1" s="1"/>
  <c r="G39" i="1" l="1"/>
  <c r="H39" i="1"/>
  <c r="F748" i="1"/>
  <c r="G748" i="1"/>
  <c r="H748" i="1"/>
  <c r="G968" i="1" l="1"/>
  <c r="H968" i="1"/>
  <c r="F968" i="1"/>
  <c r="G906" i="1"/>
  <c r="G863" i="1"/>
  <c r="G705" i="1"/>
  <c r="G685" i="1"/>
  <c r="G684" i="1" s="1"/>
  <c r="H685" i="1"/>
  <c r="H684" i="1" s="1"/>
  <c r="F685" i="1"/>
  <c r="F684" i="1" s="1"/>
  <c r="G647" i="1"/>
  <c r="H647" i="1"/>
  <c r="F647" i="1"/>
  <c r="G617" i="1"/>
  <c r="H617" i="1"/>
  <c r="F617" i="1"/>
  <c r="G762" i="1"/>
  <c r="H762" i="1"/>
  <c r="F762" i="1"/>
  <c r="G764" i="1"/>
  <c r="H764" i="1"/>
  <c r="F764" i="1"/>
  <c r="F754" i="1"/>
  <c r="G754" i="1"/>
  <c r="H754" i="1"/>
  <c r="F758" i="1"/>
  <c r="G758" i="1"/>
  <c r="H758" i="1"/>
  <c r="G444" i="1"/>
  <c r="H444" i="1"/>
  <c r="F444" i="1"/>
  <c r="G350" i="1"/>
  <c r="H350" i="1"/>
  <c r="F350" i="1"/>
  <c r="G182" i="1"/>
  <c r="G179" i="1" s="1"/>
  <c r="H182" i="1"/>
  <c r="H179" i="1" s="1"/>
  <c r="F182" i="1"/>
  <c r="F179" i="1" s="1"/>
  <c r="G165" i="1"/>
  <c r="H165" i="1"/>
  <c r="F165" i="1"/>
  <c r="F965" i="1" l="1"/>
  <c r="F964" i="1" s="1"/>
  <c r="H965" i="1"/>
  <c r="H964" i="1" s="1"/>
  <c r="G965" i="1"/>
  <c r="G964" i="1" s="1"/>
  <c r="F750" i="1"/>
  <c r="F747" i="1" s="1"/>
  <c r="G446" i="1"/>
  <c r="H446" i="1"/>
  <c r="F446" i="1"/>
  <c r="H475" i="1" l="1"/>
  <c r="G475" i="1"/>
  <c r="F475" i="1"/>
  <c r="G908" i="1" l="1"/>
  <c r="H908" i="1"/>
  <c r="F908" i="1"/>
  <c r="G744" i="1" l="1"/>
  <c r="G743" i="1" s="1"/>
  <c r="H744" i="1"/>
  <c r="H743" i="1" s="1"/>
  <c r="F744" i="1"/>
  <c r="F743" i="1" s="1"/>
  <c r="F486" i="1"/>
  <c r="G486" i="1"/>
  <c r="H486" i="1"/>
  <c r="H454" i="1" l="1"/>
  <c r="G454" i="1"/>
  <c r="H456" i="1"/>
  <c r="G456" i="1"/>
  <c r="G391" i="1"/>
  <c r="G245" i="1"/>
  <c r="G244" i="1" s="1"/>
  <c r="G243" i="1" s="1"/>
  <c r="G238" i="1" s="1"/>
  <c r="H245" i="1"/>
  <c r="H244" i="1" s="1"/>
  <c r="H243" i="1" s="1"/>
  <c r="H238" i="1" s="1"/>
  <c r="F245" i="1"/>
  <c r="F244" i="1" s="1"/>
  <c r="F243" i="1" s="1"/>
  <c r="F238" i="1" s="1"/>
  <c r="G222" i="1"/>
  <c r="G221" i="1" s="1"/>
  <c r="G220" i="1" s="1"/>
  <c r="H222" i="1"/>
  <c r="H221" i="1" s="1"/>
  <c r="H220" i="1" s="1"/>
  <c r="F222" i="1"/>
  <c r="F221" i="1" s="1"/>
  <c r="F220" i="1" s="1"/>
  <c r="G31" i="1"/>
  <c r="H31" i="1"/>
  <c r="F31" i="1"/>
  <c r="G1008" i="1" l="1"/>
  <c r="H1008" i="1"/>
  <c r="F1008" i="1"/>
  <c r="G1010" i="1"/>
  <c r="H1010" i="1"/>
  <c r="F1010" i="1"/>
  <c r="G1018" i="1"/>
  <c r="G1017" i="1" s="1"/>
  <c r="G1016" i="1" s="1"/>
  <c r="G1015" i="1" s="1"/>
  <c r="H1018" i="1"/>
  <c r="H1017" i="1" s="1"/>
  <c r="H1016" i="1" s="1"/>
  <c r="H1015" i="1" s="1"/>
  <c r="F1018" i="1"/>
  <c r="F1017" i="1" s="1"/>
  <c r="F1016" i="1" s="1"/>
  <c r="F1015" i="1" s="1"/>
  <c r="G1026" i="1"/>
  <c r="G1025" i="1" s="1"/>
  <c r="G1024" i="1" s="1"/>
  <c r="G1023" i="1" s="1"/>
  <c r="H1026" i="1"/>
  <c r="H1025" i="1" s="1"/>
  <c r="H1024" i="1" s="1"/>
  <c r="H1023" i="1" s="1"/>
  <c r="F1026" i="1"/>
  <c r="F1025" i="1" s="1"/>
  <c r="F1024" i="1" s="1"/>
  <c r="F1023" i="1" s="1"/>
  <c r="G1032" i="1"/>
  <c r="G1031" i="1" s="1"/>
  <c r="G1030" i="1" s="1"/>
  <c r="G1029" i="1" s="1"/>
  <c r="G1028" i="1" s="1"/>
  <c r="H1032" i="1"/>
  <c r="H1031" i="1" s="1"/>
  <c r="H1030" i="1" s="1"/>
  <c r="H1029" i="1" s="1"/>
  <c r="H1028" i="1" s="1"/>
  <c r="F1032" i="1"/>
  <c r="F1031" i="1" s="1"/>
  <c r="F1030" i="1" s="1"/>
  <c r="F1029" i="1" s="1"/>
  <c r="F1028" i="1" s="1"/>
  <c r="G945" i="1"/>
  <c r="H945" i="1"/>
  <c r="F945" i="1"/>
  <c r="G947" i="1"/>
  <c r="H947" i="1"/>
  <c r="F947" i="1"/>
  <c r="G954" i="1"/>
  <c r="H954" i="1"/>
  <c r="F954" i="1"/>
  <c r="G957" i="1"/>
  <c r="H957" i="1"/>
  <c r="F957" i="1"/>
  <c r="G960" i="1"/>
  <c r="H960" i="1"/>
  <c r="F960" i="1"/>
  <c r="G977" i="1"/>
  <c r="H977" i="1"/>
  <c r="F977" i="1"/>
  <c r="G979" i="1"/>
  <c r="H979" i="1"/>
  <c r="F979" i="1"/>
  <c r="G981" i="1"/>
  <c r="H981" i="1"/>
  <c r="F981" i="1"/>
  <c r="G985" i="1"/>
  <c r="H985" i="1"/>
  <c r="F985" i="1"/>
  <c r="G987" i="1"/>
  <c r="H987" i="1"/>
  <c r="F987" i="1"/>
  <c r="G995" i="1"/>
  <c r="G994" i="1" s="1"/>
  <c r="G993" i="1" s="1"/>
  <c r="G992" i="1" s="1"/>
  <c r="H995" i="1"/>
  <c r="H994" i="1" s="1"/>
  <c r="H993" i="1" s="1"/>
  <c r="H992" i="1" s="1"/>
  <c r="F995" i="1"/>
  <c r="F994" i="1" s="1"/>
  <c r="F993" i="1" s="1"/>
  <c r="F992" i="1" s="1"/>
  <c r="G997" i="1"/>
  <c r="H997" i="1"/>
  <c r="F997" i="1"/>
  <c r="G999" i="1"/>
  <c r="H999" i="1"/>
  <c r="F999" i="1"/>
  <c r="G861" i="1"/>
  <c r="G860" i="1" s="1"/>
  <c r="G859" i="1" s="1"/>
  <c r="H861" i="1"/>
  <c r="H860" i="1" s="1"/>
  <c r="H859" i="1" s="1"/>
  <c r="F861" i="1"/>
  <c r="F860" i="1" s="1"/>
  <c r="F859" i="1" s="1"/>
  <c r="G867" i="1"/>
  <c r="G866" i="1" s="1"/>
  <c r="G865" i="1" s="1"/>
  <c r="G864" i="1" s="1"/>
  <c r="H867" i="1"/>
  <c r="H866" i="1" s="1"/>
  <c r="H865" i="1" s="1"/>
  <c r="H864" i="1" s="1"/>
  <c r="F867" i="1"/>
  <c r="F866" i="1" s="1"/>
  <c r="F865" i="1" s="1"/>
  <c r="F864" i="1" s="1"/>
  <c r="G875" i="1"/>
  <c r="H875" i="1"/>
  <c r="F875" i="1"/>
  <c r="G877" i="1"/>
  <c r="H877" i="1"/>
  <c r="F877" i="1"/>
  <c r="G881" i="1"/>
  <c r="H881" i="1"/>
  <c r="F881" i="1"/>
  <c r="G884" i="1"/>
  <c r="H884" i="1"/>
  <c r="F884" i="1"/>
  <c r="G887" i="1"/>
  <c r="H887" i="1"/>
  <c r="F887" i="1"/>
  <c r="G890" i="1"/>
  <c r="H890" i="1"/>
  <c r="F890" i="1"/>
  <c r="G894" i="1"/>
  <c r="H894" i="1"/>
  <c r="F894" i="1"/>
  <c r="G896" i="1"/>
  <c r="H896" i="1"/>
  <c r="F896" i="1"/>
  <c r="G924" i="1"/>
  <c r="H924" i="1"/>
  <c r="F924" i="1"/>
  <c r="G926" i="1"/>
  <c r="H926" i="1"/>
  <c r="F926" i="1"/>
  <c r="G928" i="1"/>
  <c r="H928" i="1"/>
  <c r="F928" i="1"/>
  <c r="G931" i="1"/>
  <c r="H931" i="1"/>
  <c r="F931" i="1"/>
  <c r="G934" i="1"/>
  <c r="H934" i="1"/>
  <c r="F934" i="1"/>
  <c r="G939" i="1"/>
  <c r="G938" i="1" s="1"/>
  <c r="G937" i="1" s="1"/>
  <c r="H939" i="1"/>
  <c r="H938" i="1" s="1"/>
  <c r="H937" i="1" s="1"/>
  <c r="F939" i="1"/>
  <c r="F938" i="1" s="1"/>
  <c r="F937" i="1" s="1"/>
  <c r="G905" i="1"/>
  <c r="G904" i="1" s="1"/>
  <c r="H905" i="1"/>
  <c r="H904" i="1" s="1"/>
  <c r="F905" i="1"/>
  <c r="F904" i="1" s="1"/>
  <c r="G910" i="1"/>
  <c r="G907" i="1" s="1"/>
  <c r="H910" i="1"/>
  <c r="H907" i="1" s="1"/>
  <c r="F910" i="1"/>
  <c r="F907" i="1" s="1"/>
  <c r="G916" i="1"/>
  <c r="H916" i="1"/>
  <c r="F916" i="1"/>
  <c r="G853" i="1"/>
  <c r="H853" i="1"/>
  <c r="F853" i="1"/>
  <c r="G855" i="1"/>
  <c r="H855" i="1"/>
  <c r="F855" i="1"/>
  <c r="G791" i="1"/>
  <c r="G790" i="1" s="1"/>
  <c r="G789" i="1" s="1"/>
  <c r="H791" i="1"/>
  <c r="H790" i="1" s="1"/>
  <c r="H789" i="1" s="1"/>
  <c r="F791" i="1"/>
  <c r="F790" i="1" s="1"/>
  <c r="F789" i="1" s="1"/>
  <c r="G795" i="1"/>
  <c r="G794" i="1" s="1"/>
  <c r="G793" i="1" s="1"/>
  <c r="H795" i="1"/>
  <c r="H794" i="1" s="1"/>
  <c r="H793" i="1" s="1"/>
  <c r="F795" i="1"/>
  <c r="F794" i="1" s="1"/>
  <c r="F793" i="1" s="1"/>
  <c r="G799" i="1"/>
  <c r="H799" i="1"/>
  <c r="F799" i="1"/>
  <c r="G801" i="1"/>
  <c r="H801" i="1"/>
  <c r="F801" i="1"/>
  <c r="G803" i="1"/>
  <c r="H803" i="1"/>
  <c r="F803" i="1"/>
  <c r="G805" i="1"/>
  <c r="H805" i="1"/>
  <c r="F805" i="1"/>
  <c r="G807" i="1"/>
  <c r="H807" i="1"/>
  <c r="F807" i="1"/>
  <c r="G810" i="1"/>
  <c r="H810" i="1"/>
  <c r="F810" i="1"/>
  <c r="G813" i="1"/>
  <c r="H813" i="1"/>
  <c r="F813" i="1"/>
  <c r="G815" i="1"/>
  <c r="H815" i="1"/>
  <c r="F815" i="1"/>
  <c r="G817" i="1"/>
  <c r="H817" i="1"/>
  <c r="F817" i="1"/>
  <c r="G821" i="1"/>
  <c r="H821" i="1"/>
  <c r="G823" i="1"/>
  <c r="H823" i="1"/>
  <c r="F823" i="1"/>
  <c r="G831" i="1"/>
  <c r="H831" i="1"/>
  <c r="F831" i="1"/>
  <c r="G835" i="1"/>
  <c r="G834" i="1" s="1"/>
  <c r="H835" i="1"/>
  <c r="H834" i="1" s="1"/>
  <c r="F835" i="1"/>
  <c r="F834" i="1" s="1"/>
  <c r="F833" i="1" s="1"/>
  <c r="G838" i="1"/>
  <c r="G837" i="1" s="1"/>
  <c r="H838" i="1"/>
  <c r="H837" i="1" s="1"/>
  <c r="F838" i="1"/>
  <c r="F837" i="1" s="1"/>
  <c r="G843" i="1"/>
  <c r="G842" i="1" s="1"/>
  <c r="G841" i="1" s="1"/>
  <c r="G840" i="1" s="1"/>
  <c r="H843" i="1"/>
  <c r="H842" i="1" s="1"/>
  <c r="H841" i="1" s="1"/>
  <c r="H840" i="1" s="1"/>
  <c r="F843" i="1"/>
  <c r="F842" i="1" s="1"/>
  <c r="F841" i="1" s="1"/>
  <c r="F840" i="1" s="1"/>
  <c r="G559" i="1"/>
  <c r="H559" i="1"/>
  <c r="F559" i="1"/>
  <c r="G562" i="1"/>
  <c r="H562" i="1"/>
  <c r="F562" i="1"/>
  <c r="G565" i="1"/>
  <c r="H565" i="1"/>
  <c r="F565" i="1"/>
  <c r="G567" i="1"/>
  <c r="H567" i="1"/>
  <c r="F567" i="1"/>
  <c r="G569" i="1"/>
  <c r="H569" i="1"/>
  <c r="F569" i="1"/>
  <c r="G572" i="1"/>
  <c r="H572" i="1"/>
  <c r="F572" i="1"/>
  <c r="G575" i="1"/>
  <c r="H575" i="1"/>
  <c r="F575" i="1"/>
  <c r="G580" i="1"/>
  <c r="G579" i="1" s="1"/>
  <c r="G578" i="1" s="1"/>
  <c r="H580" i="1"/>
  <c r="H579" i="1" s="1"/>
  <c r="H578" i="1" s="1"/>
  <c r="F580" i="1"/>
  <c r="F579" i="1" s="1"/>
  <c r="F578" i="1" s="1"/>
  <c r="G590" i="1"/>
  <c r="H590" i="1"/>
  <c r="F590" i="1"/>
  <c r="G599" i="1"/>
  <c r="H599" i="1"/>
  <c r="F599" i="1"/>
  <c r="G602" i="1"/>
  <c r="H602" i="1"/>
  <c r="F602" i="1"/>
  <c r="G605" i="1"/>
  <c r="H605" i="1"/>
  <c r="F605" i="1"/>
  <c r="G608" i="1"/>
  <c r="H608" i="1"/>
  <c r="F608" i="1"/>
  <c r="G611" i="1"/>
  <c r="H611" i="1"/>
  <c r="F611" i="1"/>
  <c r="G614" i="1"/>
  <c r="H614" i="1"/>
  <c r="F614" i="1"/>
  <c r="G622" i="1"/>
  <c r="H622" i="1"/>
  <c r="F622" i="1"/>
  <c r="G625" i="1"/>
  <c r="H625" i="1"/>
  <c r="F625" i="1"/>
  <c r="G630" i="1"/>
  <c r="H630" i="1"/>
  <c r="F630" i="1"/>
  <c r="G633" i="1"/>
  <c r="H633" i="1"/>
  <c r="F633" i="1"/>
  <c r="G636" i="1"/>
  <c r="H636" i="1"/>
  <c r="F636" i="1"/>
  <c r="G639" i="1"/>
  <c r="H639" i="1"/>
  <c r="F639" i="1"/>
  <c r="G644" i="1"/>
  <c r="G643" i="1" s="1"/>
  <c r="G642" i="1" s="1"/>
  <c r="H644" i="1"/>
  <c r="H643" i="1" s="1"/>
  <c r="H642" i="1" s="1"/>
  <c r="F644" i="1"/>
  <c r="F643" i="1" s="1"/>
  <c r="F642" i="1" s="1"/>
  <c r="G646" i="1"/>
  <c r="H646" i="1"/>
  <c r="F646" i="1"/>
  <c r="G657" i="1"/>
  <c r="H657" i="1"/>
  <c r="F657" i="1"/>
  <c r="G660" i="1"/>
  <c r="H660" i="1"/>
  <c r="F660" i="1"/>
  <c r="G662" i="1"/>
  <c r="H662" i="1"/>
  <c r="F662" i="1"/>
  <c r="G666" i="1"/>
  <c r="H666" i="1"/>
  <c r="F666" i="1"/>
  <c r="G672" i="1"/>
  <c r="H672" i="1"/>
  <c r="F672" i="1"/>
  <c r="G674" i="1"/>
  <c r="H674" i="1"/>
  <c r="F674" i="1"/>
  <c r="G676" i="1"/>
  <c r="H676" i="1"/>
  <c r="F676" i="1"/>
  <c r="G678" i="1"/>
  <c r="H678" i="1"/>
  <c r="F678" i="1"/>
  <c r="G682" i="1"/>
  <c r="G681" i="1" s="1"/>
  <c r="G680" i="1" s="1"/>
  <c r="H682" i="1"/>
  <c r="H681" i="1" s="1"/>
  <c r="H680" i="1" s="1"/>
  <c r="F682" i="1"/>
  <c r="F681" i="1" s="1"/>
  <c r="F680" i="1" s="1"/>
  <c r="G694" i="1"/>
  <c r="H694" i="1"/>
  <c r="F694" i="1"/>
  <c r="G696" i="1"/>
  <c r="H696" i="1"/>
  <c r="F696" i="1"/>
  <c r="G698" i="1"/>
  <c r="H698" i="1"/>
  <c r="F698" i="1"/>
  <c r="G702" i="1"/>
  <c r="H702" i="1"/>
  <c r="F702" i="1"/>
  <c r="G704" i="1"/>
  <c r="H704" i="1"/>
  <c r="F704" i="1"/>
  <c r="G706" i="1"/>
  <c r="H706" i="1"/>
  <c r="F706" i="1"/>
  <c r="G711" i="1"/>
  <c r="H711" i="1"/>
  <c r="F711" i="1"/>
  <c r="G713" i="1"/>
  <c r="H713" i="1"/>
  <c r="F713" i="1"/>
  <c r="G715" i="1"/>
  <c r="H715" i="1"/>
  <c r="F715" i="1"/>
  <c r="G717" i="1"/>
  <c r="H717" i="1"/>
  <c r="F717" i="1"/>
  <c r="G720" i="1"/>
  <c r="H720" i="1"/>
  <c r="F720" i="1"/>
  <c r="G722" i="1"/>
  <c r="H722" i="1"/>
  <c r="F722" i="1"/>
  <c r="G725" i="1"/>
  <c r="H725" i="1"/>
  <c r="F725" i="1"/>
  <c r="G727" i="1"/>
  <c r="H727" i="1"/>
  <c r="F727" i="1"/>
  <c r="G730" i="1"/>
  <c r="G729" i="1" s="1"/>
  <c r="H730" i="1"/>
  <c r="H729" i="1" s="1"/>
  <c r="F730" i="1"/>
  <c r="F729" i="1" s="1"/>
  <c r="G750" i="1"/>
  <c r="G747" i="1" s="1"/>
  <c r="H750" i="1"/>
  <c r="H747" i="1" s="1"/>
  <c r="G768" i="1"/>
  <c r="H768" i="1"/>
  <c r="F768" i="1"/>
  <c r="G773" i="1"/>
  <c r="H773" i="1"/>
  <c r="F773" i="1"/>
  <c r="G543" i="1"/>
  <c r="H543" i="1"/>
  <c r="F543" i="1"/>
  <c r="G545" i="1"/>
  <c r="H545" i="1"/>
  <c r="F545" i="1"/>
  <c r="G547" i="1"/>
  <c r="H547" i="1"/>
  <c r="F547" i="1"/>
  <c r="G534" i="1"/>
  <c r="H534" i="1"/>
  <c r="F534" i="1"/>
  <c r="G536" i="1"/>
  <c r="H536" i="1"/>
  <c r="F536" i="1"/>
  <c r="G538" i="1"/>
  <c r="H538" i="1"/>
  <c r="F538" i="1"/>
  <c r="G529" i="1"/>
  <c r="G528" i="1" s="1"/>
  <c r="G527" i="1" s="1"/>
  <c r="G526" i="1" s="1"/>
  <c r="H529" i="1"/>
  <c r="H528" i="1" s="1"/>
  <c r="H527" i="1" s="1"/>
  <c r="H526" i="1" s="1"/>
  <c r="F529" i="1"/>
  <c r="F528" i="1" s="1"/>
  <c r="F527" i="1" s="1"/>
  <c r="F526" i="1" s="1"/>
  <c r="G451" i="1"/>
  <c r="H451" i="1"/>
  <c r="F451" i="1"/>
  <c r="G453" i="1"/>
  <c r="H453" i="1"/>
  <c r="F453" i="1"/>
  <c r="G455" i="1"/>
  <c r="H455" i="1"/>
  <c r="F455" i="1"/>
  <c r="G458" i="1"/>
  <c r="H458" i="1"/>
  <c r="F458" i="1"/>
  <c r="G460" i="1"/>
  <c r="H460" i="1"/>
  <c r="F460" i="1"/>
  <c r="G462" i="1"/>
  <c r="H462" i="1"/>
  <c r="F462" i="1"/>
  <c r="G464" i="1"/>
  <c r="H464" i="1"/>
  <c r="F464" i="1"/>
  <c r="G466" i="1"/>
  <c r="H466" i="1"/>
  <c r="F466" i="1"/>
  <c r="G468" i="1"/>
  <c r="H468" i="1"/>
  <c r="F468" i="1"/>
  <c r="G470" i="1"/>
  <c r="H470" i="1"/>
  <c r="F470" i="1"/>
  <c r="G473" i="1"/>
  <c r="H473" i="1"/>
  <c r="F473" i="1"/>
  <c r="G477" i="1"/>
  <c r="H477" i="1"/>
  <c r="F477" i="1"/>
  <c r="G481" i="1"/>
  <c r="G480" i="1" s="1"/>
  <c r="H481" i="1"/>
  <c r="H480" i="1" s="1"/>
  <c r="F481" i="1"/>
  <c r="F480" i="1" s="1"/>
  <c r="G484" i="1"/>
  <c r="H484" i="1"/>
  <c r="F484" i="1"/>
  <c r="G489" i="1"/>
  <c r="H489" i="1"/>
  <c r="F489" i="1"/>
  <c r="G491" i="1"/>
  <c r="H491" i="1"/>
  <c r="F491" i="1"/>
  <c r="G493" i="1"/>
  <c r="H493" i="1"/>
  <c r="F493" i="1"/>
  <c r="G501" i="1"/>
  <c r="G500" i="1" s="1"/>
  <c r="H501" i="1"/>
  <c r="H500" i="1" s="1"/>
  <c r="F501" i="1"/>
  <c r="F500" i="1" s="1"/>
  <c r="G505" i="1"/>
  <c r="H505" i="1"/>
  <c r="F505" i="1"/>
  <c r="G507" i="1"/>
  <c r="H507" i="1"/>
  <c r="F507" i="1"/>
  <c r="G509" i="1"/>
  <c r="H509" i="1"/>
  <c r="F509" i="1"/>
  <c r="G514" i="1"/>
  <c r="H514" i="1"/>
  <c r="F514" i="1"/>
  <c r="G516" i="1"/>
  <c r="H516" i="1"/>
  <c r="F516" i="1"/>
  <c r="G375" i="1"/>
  <c r="H375" i="1"/>
  <c r="F375" i="1"/>
  <c r="G378" i="1"/>
  <c r="H378" i="1"/>
  <c r="F378" i="1"/>
  <c r="G380" i="1"/>
  <c r="H380" i="1"/>
  <c r="F380" i="1"/>
  <c r="G388" i="1"/>
  <c r="H388" i="1"/>
  <c r="F388" i="1"/>
  <c r="G390" i="1"/>
  <c r="H390" i="1"/>
  <c r="F390" i="1"/>
  <c r="G392" i="1"/>
  <c r="H392" i="1"/>
  <c r="F392" i="1"/>
  <c r="G394" i="1"/>
  <c r="H394" i="1"/>
  <c r="F394" i="1"/>
  <c r="G396" i="1"/>
  <c r="H396" i="1"/>
  <c r="F396" i="1"/>
  <c r="G398" i="1"/>
  <c r="H398" i="1"/>
  <c r="F398" i="1"/>
  <c r="G400" i="1"/>
  <c r="H400" i="1"/>
  <c r="F400" i="1"/>
  <c r="G402" i="1"/>
  <c r="H402" i="1"/>
  <c r="F402" i="1"/>
  <c r="G405" i="1"/>
  <c r="G404" i="1" s="1"/>
  <c r="H405" i="1"/>
  <c r="H404" i="1" s="1"/>
  <c r="F405" i="1"/>
  <c r="F404" i="1" s="1"/>
  <c r="G408" i="1"/>
  <c r="H408" i="1"/>
  <c r="F408" i="1"/>
  <c r="G410" i="1"/>
  <c r="H410" i="1"/>
  <c r="F410" i="1"/>
  <c r="G430" i="1"/>
  <c r="G429" i="1" s="1"/>
  <c r="H430" i="1"/>
  <c r="H429" i="1" s="1"/>
  <c r="F430" i="1"/>
  <c r="F429" i="1" s="1"/>
  <c r="G434" i="1"/>
  <c r="H434" i="1"/>
  <c r="F434" i="1"/>
  <c r="G436" i="1"/>
  <c r="H436" i="1"/>
  <c r="G440" i="1"/>
  <c r="G439" i="1" s="1"/>
  <c r="H440" i="1"/>
  <c r="H439" i="1" s="1"/>
  <c r="F440" i="1"/>
  <c r="F439" i="1" s="1"/>
  <c r="G345" i="1"/>
  <c r="H345" i="1"/>
  <c r="F345" i="1"/>
  <c r="G347" i="1"/>
  <c r="H347" i="1"/>
  <c r="F347" i="1"/>
  <c r="G362" i="1"/>
  <c r="H362" i="1"/>
  <c r="F362" i="1"/>
  <c r="G364" i="1"/>
  <c r="H364" i="1"/>
  <c r="F364" i="1"/>
  <c r="G366" i="1"/>
  <c r="H366" i="1"/>
  <c r="F366" i="1"/>
  <c r="G368" i="1"/>
  <c r="H368" i="1"/>
  <c r="F368" i="1"/>
  <c r="G370" i="1"/>
  <c r="H370" i="1"/>
  <c r="F370" i="1"/>
  <c r="G304" i="1"/>
  <c r="H304" i="1"/>
  <c r="F304" i="1"/>
  <c r="G306" i="1"/>
  <c r="H306" i="1"/>
  <c r="F306" i="1"/>
  <c r="G310" i="1"/>
  <c r="H310" i="1"/>
  <c r="F310" i="1"/>
  <c r="G312" i="1"/>
  <c r="H312" i="1"/>
  <c r="F312" i="1"/>
  <c r="G314" i="1"/>
  <c r="H314" i="1"/>
  <c r="F314" i="1"/>
  <c r="G316" i="1"/>
  <c r="H316" i="1"/>
  <c r="F316" i="1"/>
  <c r="G319" i="1"/>
  <c r="H319" i="1"/>
  <c r="F319" i="1"/>
  <c r="G321" i="1"/>
  <c r="H321" i="1"/>
  <c r="F321" i="1"/>
  <c r="G325" i="1"/>
  <c r="H325" i="1"/>
  <c r="F325" i="1"/>
  <c r="G327" i="1"/>
  <c r="H327" i="1"/>
  <c r="F327" i="1"/>
  <c r="G331" i="1"/>
  <c r="H331" i="1"/>
  <c r="F331" i="1"/>
  <c r="G333" i="1"/>
  <c r="H333" i="1"/>
  <c r="F333" i="1"/>
  <c r="G336" i="1"/>
  <c r="G335" i="1" s="1"/>
  <c r="H336" i="1"/>
  <c r="H335" i="1" s="1"/>
  <c r="F336" i="1"/>
  <c r="F335" i="1" s="1"/>
  <c r="G339" i="1"/>
  <c r="G338" i="1" s="1"/>
  <c r="H339" i="1"/>
  <c r="H338" i="1" s="1"/>
  <c r="F339" i="1"/>
  <c r="F338" i="1" s="1"/>
  <c r="G294" i="1"/>
  <c r="H294" i="1"/>
  <c r="F294" i="1"/>
  <c r="G296" i="1"/>
  <c r="H296" i="1"/>
  <c r="F296" i="1"/>
  <c r="G257" i="1"/>
  <c r="H257" i="1"/>
  <c r="F257" i="1"/>
  <c r="G259" i="1"/>
  <c r="H259" i="1"/>
  <c r="F259" i="1"/>
  <c r="G262" i="1"/>
  <c r="H262" i="1"/>
  <c r="F262" i="1"/>
  <c r="G264" i="1"/>
  <c r="H264" i="1"/>
  <c r="F264" i="1"/>
  <c r="G266" i="1"/>
  <c r="H266" i="1"/>
  <c r="F266" i="1"/>
  <c r="G268" i="1"/>
  <c r="H268" i="1"/>
  <c r="F268" i="1"/>
  <c r="G270" i="1"/>
  <c r="H270" i="1"/>
  <c r="F270" i="1"/>
  <c r="G272" i="1"/>
  <c r="H272" i="1"/>
  <c r="F272" i="1"/>
  <c r="G274" i="1"/>
  <c r="H274" i="1"/>
  <c r="F274" i="1"/>
  <c r="G276" i="1"/>
  <c r="H276" i="1"/>
  <c r="F276" i="1"/>
  <c r="G278" i="1"/>
  <c r="H278" i="1"/>
  <c r="F278" i="1"/>
  <c r="G280" i="1"/>
  <c r="H280" i="1"/>
  <c r="F280" i="1"/>
  <c r="G282" i="1"/>
  <c r="H282" i="1"/>
  <c r="F282" i="1"/>
  <c r="G284" i="1"/>
  <c r="H284" i="1"/>
  <c r="F284" i="1"/>
  <c r="G289" i="1"/>
  <c r="G288" i="1" s="1"/>
  <c r="H289" i="1"/>
  <c r="H288" i="1" s="1"/>
  <c r="F289" i="1"/>
  <c r="F288" i="1" s="1"/>
  <c r="G250" i="1"/>
  <c r="H250" i="1"/>
  <c r="F250" i="1"/>
  <c r="G252" i="1"/>
  <c r="H252" i="1"/>
  <c r="F252" i="1"/>
  <c r="G233" i="1"/>
  <c r="G232" i="1" s="1"/>
  <c r="G231" i="1" s="1"/>
  <c r="G230" i="1" s="1"/>
  <c r="H233" i="1"/>
  <c r="H232" i="1" s="1"/>
  <c r="H231" i="1" s="1"/>
  <c r="H230" i="1" s="1"/>
  <c r="F233" i="1"/>
  <c r="F232" i="1" s="1"/>
  <c r="F231" i="1" s="1"/>
  <c r="F230" i="1" s="1"/>
  <c r="G214" i="1"/>
  <c r="H214" i="1"/>
  <c r="F214" i="1"/>
  <c r="G217" i="1"/>
  <c r="H217" i="1"/>
  <c r="F217" i="1"/>
  <c r="G224" i="1"/>
  <c r="H224" i="1"/>
  <c r="F224" i="1"/>
  <c r="G226" i="1"/>
  <c r="H226" i="1"/>
  <c r="F226" i="1"/>
  <c r="G228" i="1"/>
  <c r="H228" i="1"/>
  <c r="F228" i="1"/>
  <c r="G187" i="1"/>
  <c r="G186" i="1" s="1"/>
  <c r="H187" i="1"/>
  <c r="H186" i="1" s="1"/>
  <c r="F187" i="1"/>
  <c r="F186" i="1" s="1"/>
  <c r="G190" i="1"/>
  <c r="H190" i="1"/>
  <c r="F190" i="1"/>
  <c r="G192" i="1"/>
  <c r="H192" i="1"/>
  <c r="F192" i="1"/>
  <c r="G194" i="1"/>
  <c r="H194" i="1"/>
  <c r="F194" i="1"/>
  <c r="G196" i="1"/>
  <c r="H196" i="1"/>
  <c r="F196" i="1"/>
  <c r="G199" i="1"/>
  <c r="H199" i="1"/>
  <c r="F199" i="1"/>
  <c r="G201" i="1"/>
  <c r="H201" i="1"/>
  <c r="F201" i="1"/>
  <c r="G204" i="1"/>
  <c r="H204" i="1"/>
  <c r="F204" i="1"/>
  <c r="G151" i="1"/>
  <c r="H151" i="1"/>
  <c r="F151" i="1"/>
  <c r="G155" i="1"/>
  <c r="H155" i="1"/>
  <c r="F155" i="1"/>
  <c r="G157" i="1"/>
  <c r="H157" i="1"/>
  <c r="F157" i="1"/>
  <c r="G159" i="1"/>
  <c r="H159" i="1"/>
  <c r="F159" i="1"/>
  <c r="G162" i="1"/>
  <c r="H162" i="1"/>
  <c r="F162" i="1"/>
  <c r="G168" i="1"/>
  <c r="H168" i="1"/>
  <c r="F168" i="1"/>
  <c r="G170" i="1"/>
  <c r="H170" i="1"/>
  <c r="F170" i="1"/>
  <c r="G172" i="1"/>
  <c r="H172" i="1"/>
  <c r="F172" i="1"/>
  <c r="G174" i="1"/>
  <c r="H174" i="1"/>
  <c r="F174" i="1"/>
  <c r="G177" i="1"/>
  <c r="G176" i="1" s="1"/>
  <c r="H177" i="1"/>
  <c r="H176" i="1" s="1"/>
  <c r="F177" i="1"/>
  <c r="F176" i="1" s="1"/>
  <c r="G142" i="1"/>
  <c r="H142" i="1"/>
  <c r="F142" i="1"/>
  <c r="G146" i="1"/>
  <c r="H146" i="1"/>
  <c r="F146" i="1"/>
  <c r="G134" i="1"/>
  <c r="G133" i="1" s="1"/>
  <c r="H134" i="1"/>
  <c r="H133" i="1" s="1"/>
  <c r="F134" i="1"/>
  <c r="F133" i="1" s="1"/>
  <c r="G131" i="1"/>
  <c r="G130" i="1" s="1"/>
  <c r="G129" i="1" s="1"/>
  <c r="H131" i="1"/>
  <c r="H130" i="1" s="1"/>
  <c r="H129" i="1" s="1"/>
  <c r="F131" i="1"/>
  <c r="F130" i="1" s="1"/>
  <c r="F129" i="1" s="1"/>
  <c r="G114" i="1"/>
  <c r="H114" i="1"/>
  <c r="G117" i="1"/>
  <c r="H117" i="1"/>
  <c r="F117" i="1"/>
  <c r="G119" i="1"/>
  <c r="H119" i="1"/>
  <c r="F119" i="1"/>
  <c r="G121" i="1"/>
  <c r="H121" i="1"/>
  <c r="F121" i="1"/>
  <c r="G123" i="1"/>
  <c r="H123" i="1"/>
  <c r="F123" i="1"/>
  <c r="G125" i="1"/>
  <c r="H125" i="1"/>
  <c r="F125" i="1"/>
  <c r="G104" i="1"/>
  <c r="H104" i="1"/>
  <c r="F104" i="1"/>
  <c r="G106" i="1"/>
  <c r="H106" i="1"/>
  <c r="F106" i="1"/>
  <c r="G108" i="1"/>
  <c r="H108" i="1"/>
  <c r="F108" i="1"/>
  <c r="G110" i="1"/>
  <c r="H110" i="1"/>
  <c r="F110" i="1"/>
  <c r="G101" i="1"/>
  <c r="G100" i="1" s="1"/>
  <c r="H101" i="1"/>
  <c r="H100" i="1" s="1"/>
  <c r="F101" i="1"/>
  <c r="F100" i="1" s="1"/>
  <c r="G96" i="1"/>
  <c r="G95" i="1" s="1"/>
  <c r="G94" i="1" s="1"/>
  <c r="H96" i="1"/>
  <c r="H95" i="1" s="1"/>
  <c r="H94" i="1" s="1"/>
  <c r="F96" i="1"/>
  <c r="F95" i="1" s="1"/>
  <c r="F94" i="1" s="1"/>
  <c r="G66" i="1"/>
  <c r="H66" i="1"/>
  <c r="F66" i="1"/>
  <c r="G68" i="1"/>
  <c r="H68" i="1"/>
  <c r="F68" i="1"/>
  <c r="G71" i="1"/>
  <c r="H71" i="1"/>
  <c r="F71" i="1"/>
  <c r="G74" i="1"/>
  <c r="H74" i="1"/>
  <c r="F74" i="1"/>
  <c r="G77" i="1"/>
  <c r="H77" i="1"/>
  <c r="F77" i="1"/>
  <c r="G80" i="1"/>
  <c r="H80" i="1"/>
  <c r="F80" i="1"/>
  <c r="G83" i="1"/>
  <c r="H83" i="1"/>
  <c r="F83" i="1"/>
  <c r="G85" i="1"/>
  <c r="H85" i="1"/>
  <c r="F85" i="1"/>
  <c r="G61" i="1"/>
  <c r="G60" i="1" s="1"/>
  <c r="G59" i="1" s="1"/>
  <c r="G58" i="1" s="1"/>
  <c r="H61" i="1"/>
  <c r="H60" i="1" s="1"/>
  <c r="H59" i="1" s="1"/>
  <c r="H58" i="1" s="1"/>
  <c r="F61" i="1"/>
  <c r="F60" i="1" s="1"/>
  <c r="F59" i="1" s="1"/>
  <c r="F58" i="1" s="1"/>
  <c r="G42" i="1"/>
  <c r="G41" i="1" s="1"/>
  <c r="H42" i="1"/>
  <c r="H41" i="1" s="1"/>
  <c r="F42" i="1"/>
  <c r="F41" i="1" s="1"/>
  <c r="G46" i="1"/>
  <c r="G45" i="1" s="1"/>
  <c r="H46" i="1"/>
  <c r="H45" i="1" s="1"/>
  <c r="F46" i="1"/>
  <c r="F45" i="1" s="1"/>
  <c r="G26" i="1"/>
  <c r="H26" i="1"/>
  <c r="F26" i="1"/>
  <c r="G28" i="1"/>
  <c r="H28" i="1"/>
  <c r="F28" i="1"/>
  <c r="G15" i="1"/>
  <c r="G14" i="1" s="1"/>
  <c r="G13" i="1" s="1"/>
  <c r="G12" i="1" s="1"/>
  <c r="H15" i="1"/>
  <c r="H14" i="1" s="1"/>
  <c r="H13" i="1" s="1"/>
  <c r="H12" i="1" s="1"/>
  <c r="F15" i="1"/>
  <c r="F14" i="1" s="1"/>
  <c r="F13" i="1" s="1"/>
  <c r="F12" i="1" s="1"/>
  <c r="G589" i="1" l="1"/>
  <c r="G588" i="1" s="1"/>
  <c r="F595" i="1"/>
  <c r="F594" i="1" s="1"/>
  <c r="H595" i="1"/>
  <c r="G595" i="1"/>
  <c r="F589" i="1"/>
  <c r="F588" i="1" s="1"/>
  <c r="H589" i="1"/>
  <c r="H588" i="1" s="1"/>
  <c r="F798" i="1"/>
  <c r="F797" i="1" s="1"/>
  <c r="F788" i="1" s="1"/>
  <c r="F787" i="1" s="1"/>
  <c r="F953" i="1"/>
  <c r="F952" i="1" s="1"/>
  <c r="F976" i="1"/>
  <c r="F975" i="1" s="1"/>
  <c r="H976" i="1"/>
  <c r="H975" i="1" s="1"/>
  <c r="H974" i="1" s="1"/>
  <c r="G976" i="1"/>
  <c r="G975" i="1" s="1"/>
  <c r="G974" i="1" s="1"/>
  <c r="H798" i="1"/>
  <c r="H797" i="1" s="1"/>
  <c r="H788" i="1" s="1"/>
  <c r="H787" i="1" s="1"/>
  <c r="F767" i="1"/>
  <c r="F742" i="1" s="1"/>
  <c r="F737" i="1" s="1"/>
  <c r="G798" i="1"/>
  <c r="G797" i="1" s="1"/>
  <c r="G788" i="1" s="1"/>
  <c r="G787" i="1" s="1"/>
  <c r="F25" i="1"/>
  <c r="G555" i="1"/>
  <c r="G554" i="1" s="1"/>
  <c r="G553" i="1" s="1"/>
  <c r="H555" i="1"/>
  <c r="H554" i="1" s="1"/>
  <c r="H553" i="1" s="1"/>
  <c r="F555" i="1"/>
  <c r="F554" i="1" s="1"/>
  <c r="F553" i="1" s="1"/>
  <c r="F407" i="1"/>
  <c r="F79" i="1"/>
  <c r="H79" i="1"/>
  <c r="G79" i="1"/>
  <c r="H594" i="1"/>
  <c r="G594" i="1"/>
  <c r="H113" i="1"/>
  <c r="H112" i="1" s="1"/>
  <c r="F113" i="1"/>
  <c r="F112" i="1" s="1"/>
  <c r="G113" i="1"/>
  <c r="G112" i="1" s="1"/>
  <c r="F249" i="1"/>
  <c r="F248" i="1" s="1"/>
  <c r="F247" i="1" s="1"/>
  <c r="F374" i="1"/>
  <c r="F373" i="1" s="1"/>
  <c r="H249" i="1"/>
  <c r="H248" i="1" s="1"/>
  <c r="H247" i="1" s="1"/>
  <c r="H374" i="1"/>
  <c r="H373" i="1" s="1"/>
  <c r="G374" i="1"/>
  <c r="G373" i="1" s="1"/>
  <c r="F203" i="1"/>
  <c r="G18" i="2" s="1"/>
  <c r="H203" i="1"/>
  <c r="I18" i="2" s="1"/>
  <c r="G249" i="1"/>
  <c r="G248" i="1" s="1"/>
  <c r="G247" i="1" s="1"/>
  <c r="G203" i="1"/>
  <c r="H18" i="2" s="1"/>
  <c r="G141" i="1"/>
  <c r="G140" i="1" s="1"/>
  <c r="G139" i="1" s="1"/>
  <c r="H767" i="1"/>
  <c r="H742" i="1" s="1"/>
  <c r="H737" i="1" s="1"/>
  <c r="G767" i="1"/>
  <c r="G742" i="1" s="1"/>
  <c r="G737" i="1" s="1"/>
  <c r="F504" i="1"/>
  <c r="G913" i="1"/>
  <c r="G912" i="1" s="1"/>
  <c r="F913" i="1"/>
  <c r="F912" i="1" s="1"/>
  <c r="H913" i="1"/>
  <c r="H912" i="1" s="1"/>
  <c r="F344" i="1"/>
  <c r="F343" i="1" s="1"/>
  <c r="G344" i="1"/>
  <c r="G343" i="1" s="1"/>
  <c r="F256" i="1"/>
  <c r="F255" i="1" s="1"/>
  <c r="F254" i="1" s="1"/>
  <c r="F141" i="1"/>
  <c r="F140" i="1" s="1"/>
  <c r="G256" i="1"/>
  <c r="G255" i="1" s="1"/>
  <c r="H256" i="1"/>
  <c r="H255" i="1" s="1"/>
  <c r="H141" i="1"/>
  <c r="H140" i="1" s="1"/>
  <c r="H344" i="1"/>
  <c r="H343" i="1" s="1"/>
  <c r="G472" i="1"/>
  <c r="F472" i="1"/>
  <c r="H472" i="1"/>
  <c r="F893" i="1"/>
  <c r="F892" i="1" s="1"/>
  <c r="H407" i="1"/>
  <c r="G407" i="1"/>
  <c r="G930" i="1"/>
  <c r="H433" i="1"/>
  <c r="F858" i="1"/>
  <c r="H858" i="1"/>
  <c r="G858" i="1"/>
  <c r="F923" i="1"/>
  <c r="H504" i="1"/>
  <c r="G198" i="1"/>
  <c r="H17" i="2" s="1"/>
  <c r="F65" i="1"/>
  <c r="F303" i="1"/>
  <c r="F299" i="1" s="1"/>
  <c r="H65" i="1"/>
  <c r="F213" i="1"/>
  <c r="F212" i="1" s="1"/>
  <c r="F903" i="1"/>
  <c r="F70" i="1"/>
  <c r="G324" i="1"/>
  <c r="G323" i="1" s="1"/>
  <c r="H852" i="1"/>
  <c r="H851" i="1" s="1"/>
  <c r="H850" i="1" s="1"/>
  <c r="H849" i="1" s="1"/>
  <c r="G483" i="1"/>
  <c r="G479" i="1" s="1"/>
  <c r="H16" i="2" s="1"/>
  <c r="H533" i="1"/>
  <c r="H532" i="1" s="1"/>
  <c r="H531" i="1" s="1"/>
  <c r="G318" i="1"/>
  <c r="F330" i="1"/>
  <c r="F329" i="1" s="1"/>
  <c r="G361" i="1"/>
  <c r="G360" i="1" s="1"/>
  <c r="G189" i="1"/>
  <c r="G185" i="1" s="1"/>
  <c r="H25" i="1"/>
  <c r="G450" i="1"/>
  <c r="H671" i="1"/>
  <c r="H670" i="1" s="1"/>
  <c r="H944" i="1"/>
  <c r="H943" i="1" s="1"/>
  <c r="F309" i="1"/>
  <c r="H309" i="1"/>
  <c r="H923" i="1"/>
  <c r="H324" i="1"/>
  <c r="H323" i="1" s="1"/>
  <c r="F671" i="1"/>
  <c r="F670" i="1" s="1"/>
  <c r="F852" i="1"/>
  <c r="F851" i="1" s="1"/>
  <c r="F850" i="1" s="1"/>
  <c r="F849" i="1" s="1"/>
  <c r="G923" i="1"/>
  <c r="H150" i="1"/>
  <c r="G852" i="1"/>
  <c r="G851" i="1" s="1"/>
  <c r="G850" i="1" s="1"/>
  <c r="G849" i="1" s="1"/>
  <c r="G693" i="1"/>
  <c r="G692" i="1" s="1"/>
  <c r="F880" i="1"/>
  <c r="F150" i="1"/>
  <c r="F542" i="1"/>
  <c r="F541" i="1" s="1"/>
  <c r="F540" i="1" s="1"/>
  <c r="H719" i="1"/>
  <c r="G893" i="1"/>
  <c r="G892" i="1" s="1"/>
  <c r="H953" i="1"/>
  <c r="H952" i="1" s="1"/>
  <c r="F189" i="1"/>
  <c r="F185" i="1" s="1"/>
  <c r="G504" i="1"/>
  <c r="F930" i="1"/>
  <c r="G880" i="1"/>
  <c r="G65" i="1"/>
  <c r="H930" i="1"/>
  <c r="H893" i="1"/>
  <c r="H892" i="1" s="1"/>
  <c r="F874" i="1"/>
  <c r="G161" i="1"/>
  <c r="H701" i="1"/>
  <c r="H330" i="1"/>
  <c r="H329" i="1" s="1"/>
  <c r="F433" i="1"/>
  <c r="F513" i="1"/>
  <c r="H656" i="1"/>
  <c r="H655" i="1" s="1"/>
  <c r="H198" i="1"/>
  <c r="I17" i="2" s="1"/>
  <c r="F293" i="1"/>
  <c r="F292" i="1" s="1"/>
  <c r="F291" i="1" s="1"/>
  <c r="G330" i="1"/>
  <c r="G329" i="1" s="1"/>
  <c r="H513" i="1"/>
  <c r="G944" i="1"/>
  <c r="G943" i="1" s="1"/>
  <c r="G719" i="1"/>
  <c r="G25" i="1"/>
  <c r="H20" i="2" s="1"/>
  <c r="H189" i="1"/>
  <c r="H185" i="1" s="1"/>
  <c r="H542" i="1"/>
  <c r="H541" i="1" s="1"/>
  <c r="H540" i="1" s="1"/>
  <c r="G656" i="1"/>
  <c r="G655" i="1" s="1"/>
  <c r="H880" i="1"/>
  <c r="G542" i="1"/>
  <c r="G541" i="1" s="1"/>
  <c r="G540" i="1" s="1"/>
  <c r="F693" i="1"/>
  <c r="F692" i="1" s="1"/>
  <c r="F198" i="1"/>
  <c r="G17" i="2" s="1"/>
  <c r="F324" i="1"/>
  <c r="F323" i="1" s="1"/>
  <c r="G513" i="1"/>
  <c r="F719" i="1"/>
  <c r="H693" i="1"/>
  <c r="H692" i="1" s="1"/>
  <c r="G953" i="1"/>
  <c r="G952" i="1" s="1"/>
  <c r="H213" i="1"/>
  <c r="H212" i="1" s="1"/>
  <c r="G150" i="1"/>
  <c r="G213" i="1"/>
  <c r="G212" i="1" s="1"/>
  <c r="G309" i="1"/>
  <c r="F533" i="1"/>
  <c r="F532" i="1" s="1"/>
  <c r="F531" i="1" s="1"/>
  <c r="G671" i="1"/>
  <c r="G670" i="1" s="1"/>
  <c r="F103" i="1"/>
  <c r="F318" i="1"/>
  <c r="F450" i="1"/>
  <c r="G70" i="1"/>
  <c r="H103" i="1"/>
  <c r="H161" i="1"/>
  <c r="H293" i="1"/>
  <c r="H292" i="1" s="1"/>
  <c r="H291" i="1" s="1"/>
  <c r="H318" i="1"/>
  <c r="H450" i="1"/>
  <c r="G533" i="1"/>
  <c r="G532" i="1" s="1"/>
  <c r="G531" i="1" s="1"/>
  <c r="G701" i="1"/>
  <c r="H874" i="1"/>
  <c r="G103" i="1"/>
  <c r="G293" i="1"/>
  <c r="G292" i="1" s="1"/>
  <c r="G291" i="1" s="1"/>
  <c r="F701" i="1"/>
  <c r="G874" i="1"/>
  <c r="F944" i="1"/>
  <c r="F943" i="1" s="1"/>
  <c r="H387" i="1"/>
  <c r="F40" i="1"/>
  <c r="F39" i="1" s="1"/>
  <c r="G387" i="1"/>
  <c r="H70" i="1"/>
  <c r="F161" i="1"/>
  <c r="F361" i="1"/>
  <c r="F360" i="1" s="1"/>
  <c r="G457" i="1"/>
  <c r="F1007" i="1"/>
  <c r="F1006" i="1" s="1"/>
  <c r="I3" i="2"/>
  <c r="H3" i="2"/>
  <c r="H303" i="1"/>
  <c r="H299" i="1" s="1"/>
  <c r="H361" i="1"/>
  <c r="H360" i="1" s="1"/>
  <c r="F483" i="1"/>
  <c r="F479" i="1" s="1"/>
  <c r="G16" i="2" s="1"/>
  <c r="F457" i="1"/>
  <c r="H1007" i="1"/>
  <c r="H1006" i="1" s="1"/>
  <c r="G303" i="1"/>
  <c r="G299" i="1" s="1"/>
  <c r="G433" i="1"/>
  <c r="F387" i="1"/>
  <c r="H483" i="1"/>
  <c r="H479" i="1" s="1"/>
  <c r="I16" i="2" s="1"/>
  <c r="H457" i="1"/>
  <c r="F656" i="1"/>
  <c r="F655" i="1" s="1"/>
  <c r="G1007" i="1"/>
  <c r="G1006" i="1" s="1"/>
  <c r="H903" i="1"/>
  <c r="G903" i="1"/>
  <c r="A12" i="1"/>
  <c r="A13" i="1" s="1"/>
  <c r="A14" i="1" s="1"/>
  <c r="A15" i="1" s="1"/>
  <c r="A16" i="1" s="1"/>
  <c r="F211" i="1" l="1"/>
  <c r="G587" i="1"/>
  <c r="H587" i="1"/>
  <c r="F587" i="1"/>
  <c r="F974" i="1"/>
  <c r="G942" i="1"/>
  <c r="G941" i="1" s="1"/>
  <c r="G20" i="2"/>
  <c r="H942" i="1"/>
  <c r="H941" i="1" s="1"/>
  <c r="G654" i="1"/>
  <c r="F654" i="1"/>
  <c r="I20" i="2"/>
  <c r="G14" i="2"/>
  <c r="G1005" i="1"/>
  <c r="G1004" i="1" s="1"/>
  <c r="H1005" i="1"/>
  <c r="H1004" i="1" s="1"/>
  <c r="F1005" i="1"/>
  <c r="F1004" i="1" s="1"/>
  <c r="F942" i="1"/>
  <c r="H654" i="1"/>
  <c r="I14" i="2"/>
  <c r="G902" i="1"/>
  <c r="H902" i="1"/>
  <c r="F902" i="1"/>
  <c r="H14" i="2"/>
  <c r="G6" i="2"/>
  <c r="A17" i="1"/>
  <c r="G922" i="1"/>
  <c r="G921" i="1" s="1"/>
  <c r="H64" i="1"/>
  <c r="I15" i="2" s="1"/>
  <c r="H6" i="2"/>
  <c r="G254" i="1"/>
  <c r="I6" i="2"/>
  <c r="H254" i="1"/>
  <c r="I5" i="2"/>
  <c r="G184" i="1"/>
  <c r="H24" i="1"/>
  <c r="F24" i="1"/>
  <c r="G24" i="1"/>
  <c r="F64" i="1"/>
  <c r="G15" i="2" s="1"/>
  <c r="G10" i="2"/>
  <c r="H499" i="1"/>
  <c r="H498" i="1" s="1"/>
  <c r="F922" i="1"/>
  <c r="F921" i="1" s="1"/>
  <c r="G11" i="2"/>
  <c r="G873" i="1"/>
  <c r="G872" i="1" s="1"/>
  <c r="G5" i="2"/>
  <c r="I11" i="2"/>
  <c r="H11" i="2"/>
  <c r="G149" i="1"/>
  <c r="I10" i="2"/>
  <c r="H10" i="2"/>
  <c r="F308" i="1"/>
  <c r="G8" i="2" s="1"/>
  <c r="G98" i="1"/>
  <c r="H98" i="1"/>
  <c r="F98" i="1"/>
  <c r="G308" i="1"/>
  <c r="H8" i="2" s="1"/>
  <c r="G211" i="1"/>
  <c r="H211" i="1"/>
  <c r="H873" i="1"/>
  <c r="H872" i="1" s="1"/>
  <c r="H700" i="1"/>
  <c r="H691" i="1" s="1"/>
  <c r="H525" i="1"/>
  <c r="F149" i="1"/>
  <c r="F148" i="1" s="1"/>
  <c r="H922" i="1"/>
  <c r="H921" i="1" s="1"/>
  <c r="F499" i="1"/>
  <c r="F498" i="1" s="1"/>
  <c r="G499" i="1"/>
  <c r="G498" i="1" s="1"/>
  <c r="F873" i="1"/>
  <c r="F872" i="1" s="1"/>
  <c r="H308" i="1"/>
  <c r="H298" i="1" s="1"/>
  <c r="G64" i="1"/>
  <c r="H149" i="1"/>
  <c r="H148" i="1" s="1"/>
  <c r="F525" i="1"/>
  <c r="F700" i="1"/>
  <c r="F691" i="1" s="1"/>
  <c r="F386" i="1"/>
  <c r="F372" i="1" s="1"/>
  <c r="H5" i="2"/>
  <c r="H139" i="1"/>
  <c r="F449" i="1"/>
  <c r="F448" i="1" s="1"/>
  <c r="G449" i="1"/>
  <c r="G448" i="1" s="1"/>
  <c r="G700" i="1"/>
  <c r="G691" i="1" s="1"/>
  <c r="G386" i="1"/>
  <c r="G372" i="1" s="1"/>
  <c r="G525" i="1"/>
  <c r="F139" i="1"/>
  <c r="H184" i="1"/>
  <c r="H386" i="1"/>
  <c r="H372" i="1" s="1"/>
  <c r="H449" i="1"/>
  <c r="H448" i="1" s="1"/>
  <c r="G3" i="2"/>
  <c r="F342" i="1"/>
  <c r="F184" i="1"/>
  <c r="G7" i="2" l="1"/>
  <c r="I7" i="2"/>
  <c r="H7" i="2"/>
  <c r="F941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I8" i="2"/>
  <c r="H210" i="1"/>
  <c r="G148" i="1"/>
  <c r="G138" i="1" s="1"/>
  <c r="H63" i="1"/>
  <c r="H11" i="1" s="1"/>
  <c r="F298" i="1"/>
  <c r="F210" i="1" s="1"/>
  <c r="F63" i="1"/>
  <c r="F11" i="1" s="1"/>
  <c r="G63" i="1"/>
  <c r="G11" i="1" s="1"/>
  <c r="H15" i="2"/>
  <c r="H9" i="2"/>
  <c r="F552" i="1"/>
  <c r="G13" i="2"/>
  <c r="H552" i="1"/>
  <c r="I13" i="2"/>
  <c r="H4" i="2"/>
  <c r="G552" i="1"/>
  <c r="H13" i="2"/>
  <c r="I9" i="2"/>
  <c r="H857" i="1"/>
  <c r="I12" i="2"/>
  <c r="G857" i="1"/>
  <c r="H12" i="2"/>
  <c r="F857" i="1"/>
  <c r="G12" i="2"/>
  <c r="G9" i="2"/>
  <c r="G298" i="1"/>
  <c r="G210" i="1" s="1"/>
  <c r="G4" i="2"/>
  <c r="I4" i="2"/>
  <c r="H138" i="1"/>
  <c r="G341" i="1"/>
  <c r="F341" i="1"/>
  <c r="F138" i="1"/>
  <c r="H341" i="1"/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I19" i="2"/>
  <c r="I21" i="2" s="1"/>
  <c r="G19" i="2"/>
  <c r="G21" i="2" s="1"/>
  <c r="H19" i="2"/>
  <c r="H21" i="2" s="1"/>
  <c r="F1034" i="1"/>
  <c r="H1034" i="1"/>
  <c r="G1034" i="1"/>
  <c r="A52" i="1" l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l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l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l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</calcChain>
</file>

<file path=xl/sharedStrings.xml><?xml version="1.0" encoding="utf-8"?>
<sst xmlns="http://schemas.openxmlformats.org/spreadsheetml/2006/main" count="3315" uniqueCount="883">
  <si>
    <t>№  строки</t>
  </si>
  <si>
    <t>Наименование раздела, подраздела, целевой статьи или подгруппы видов расходов</t>
  </si>
  <si>
    <t>Код целевой статьи</t>
  </si>
  <si>
    <t>Код вида расходов</t>
  </si>
  <si>
    <t>Сумма, в тысячах рублей</t>
  </si>
  <si>
    <t>на 2024 год</t>
  </si>
  <si>
    <t>на 2025 год</t>
  </si>
  <si>
    <t>на 2026 год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</si>
  <si>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</si>
  <si>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</si>
  <si>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</si>
  <si>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</si>
  <si>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Муниципальная программа "Совершенствование муниципального управления на территории Невьянского городского округа до 2027 года"</t>
  </si>
  <si>
    <t>0100000000</t>
  </si>
  <si>
    <t xml:space="preserve">        Подпрограмма "Обеспечение реализации муниципальной программы "Совершенствование муниципального управления на территории Невьянского городского округа на 2020-2027 годы"</t>
  </si>
  <si>
    <t>0130000000</t>
  </si>
  <si>
    <t xml:space="preserve">          Глава городского округа</t>
  </si>
  <si>
    <t>0130111020</t>
  </si>
  <si>
    <t xml:space="preserve">            Расходы на выплаты персоналу государственных (муниципальных) органов</t>
  </si>
  <si>
    <t>120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</si>
  <si>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</si>
  <si>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</si>
  <si>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Непрограммные мероприятия</t>
  </si>
  <si>
    <t>7000000000</t>
  </si>
  <si>
    <t xml:space="preserve">          Председатель Думы Невьянского городского округа</t>
  </si>
  <si>
    <t>7000111030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</si>
  <si>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должности.</t>
  </si>
  <si>
    <t>7000111050</t>
  </si>
  <si>
    <t xml:space="preserve">            Иные закупки товаров, работ и услуг для обеспечения государственных (муниципальных) нужд</t>
  </si>
  <si>
    <t>240</t>
  </si>
  <si>
    <t xml:space="preserve">          Обеспечение деятельности Думы Невьянского городского округа</t>
  </si>
  <si>
    <t>7000111130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</si>
  <si>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</si>
  <si>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</si>
  <si>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Подпрограмма "Развитие муниципальной службы  в Невьянском городском округе"</t>
  </si>
  <si>
    <t>0110000000</t>
  </si>
  <si>
    <t xml:space="preserve">          Профессиональная подготовка, переподготовка и повышение квалификации муниципальных служащих и лиц, замещающих муниципальные должности</t>
  </si>
  <si>
    <t>0110111050</t>
  </si>
  <si>
    <t xml:space="preserve">          Обеспечение деятельности органов местного самоуправления</t>
  </si>
  <si>
    <t>0130111040</t>
  </si>
  <si>
    <t xml:space="preserve">            Уплата налогов, сборов и иных платежей</t>
  </si>
  <si>
    <t>850</t>
  </si>
  <si>
    <t xml:space="preserve">    Судебная система</t>
  </si>
  <si>
    <t>0105</t>
  </si>
  <si>
    <t xml:space="preserve">          Финансовое обеспечение государственных полномочий по составлению (изменению и дополнению) списков кандидатов в присяжные заседатели федеральных судов общей юрисдикции</t>
  </si>
  <si>
    <t>0130151200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</si>
  <si>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</si>
  <si>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</si>
  <si>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Муниципальная программа "Управление муниципальными финансами Невьянского городского округа до 2027 года"</t>
  </si>
  <si>
    <t>1300000000</t>
  </si>
  <si>
    <t xml:space="preserve">        Подпрограмма "Совершенствование информационной системы управления финансами"</t>
  </si>
  <si>
    <t>1330000000</t>
  </si>
  <si>
    <t xml:space="preserve">          Сопровождение программных комплексов "ИСУФ", "Бюджет-СМАРТ", "Свод-СМАРТ"</t>
  </si>
  <si>
    <t>133017П320</t>
  </si>
  <si>
    <t xml:space="preserve">          Создание и техническое сопровождение муниципальной системы управления закупками на основе программы "WEB-торги-КС"</t>
  </si>
  <si>
    <t>133017П340</t>
  </si>
  <si>
    <t xml:space="preserve">        Подпрограмма "Обеспечение реализации муниципальной программы "Управление муниципальными финансами Невьянского городского округа до 2027 года"</t>
  </si>
  <si>
    <t>1340000000</t>
  </si>
  <si>
    <t>1340111040</t>
  </si>
  <si>
    <t xml:space="preserve">          Профессиональная подготовка переподготовка и повышение квалификации муниципальных служащих и лиц, замещающих муниципальные должности</t>
  </si>
  <si>
    <t>1340111050</t>
  </si>
  <si>
    <t xml:space="preserve">          Управление информационными технологиями, создание и техническое сопровождение информационно-коммуникационной инфраструктуры</t>
  </si>
  <si>
    <t>1340171440</t>
  </si>
  <si>
    <t xml:space="preserve">          Председатель Счетной комиссии Невьянского городского округа</t>
  </si>
  <si>
    <t>7000111060</t>
  </si>
  <si>
    <t xml:space="preserve">          Обеспечение деятельности Счетной комиссии Невьянского городского округа</t>
  </si>
  <si>
    <t>7000111160</t>
  </si>
  <si>
    <t xml:space="preserve">    Резервные фонды</t>
  </si>
  <si>
    <t>0111</t>
  </si>
  <si>
    <t xml:space="preserve">          Резервный фонд администрации Невьянского городского округа</t>
  </si>
  <si>
    <t>7000105000</t>
  </si>
  <si>
    <t xml:space="preserve">            Резервные средства</t>
  </si>
  <si>
    <t>870</t>
  </si>
  <si>
    <t xml:space="preserve">    Другие общегосударственные вопросы</t>
  </si>
  <si>
    <t>0113</t>
  </si>
  <si>
    <t xml:space="preserve">        Подпрограмма "Противодействие коррупции в Невьянском городском округе на 2020- 2027 годы"</t>
  </si>
  <si>
    <t>0120000000</t>
  </si>
  <si>
    <t xml:space="preserve">          Проведение исследования состояния коррупции в Невьянском городском округе социологическими методами, обобщение результатов исследования и предоставление информационных услуг по данному направлению</t>
  </si>
  <si>
    <t>0120110130</t>
  </si>
  <si>
    <t xml:space="preserve">          Осуществление государственного полномочия Свердловской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Свердловской области</t>
  </si>
  <si>
    <t>0130141100</t>
  </si>
  <si>
    <t xml:space="preserve">          Осуществление государственного полномочия Свердловской области по созданию административных комиссий</t>
  </si>
  <si>
    <t>0130141200</t>
  </si>
  <si>
    <t xml:space="preserve">          Осуществление переданных государственных полномочий Свердловской области по постановке на учет и учету граждан Российской Федерации, имеющих право на получение жилищных субсидий на приобретение или строительство жилых помещений в соответствии с Федеральным законом о жилищных субсидиях гражданам, выезжающих из районов Крайнего Севера и приравненных к ним местностей</t>
  </si>
  <si>
    <t>0130141500</t>
  </si>
  <si>
    <t xml:space="preserve">          Осуществление государственных полномочий органами местного самоуправления по хранению, комплектованию, учету и использованию архивных документов, относящихся к государственной собственности Свердловской области</t>
  </si>
  <si>
    <t>0130146100</t>
  </si>
  <si>
    <t xml:space="preserve">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</si>
  <si>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>0600000000</t>
  </si>
  <si>
    <t xml:space="preserve">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</si>
  <si>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>0610000000</t>
  </si>
  <si>
    <t xml:space="preserve">          Расходы на приобретение имущества в казну Невьянского городского округа</t>
  </si>
  <si>
    <t>0610113230</t>
  </si>
  <si>
    <t xml:space="preserve">          Расходы на ремонт муниципального имущества, находящегося в казне Невьянского городского округа, в том числе на подготовку сметной документации, дефектных ведомостей на проведение ремонта</t>
  </si>
  <si>
    <t>0610113240</t>
  </si>
  <si>
    <t xml:space="preserve">          Расходы на содержание объектов муниципальной собственности, находящихся в казне Невьянского городского округа</t>
  </si>
  <si>
    <t>0610113250</t>
  </si>
  <si>
    <t xml:space="preserve">          Расходы на снос ветхих и аварийных зданий, строений, сооружений, на утилизацию другого имущества, находящегося в казне Невьянского городского округа</t>
  </si>
  <si>
    <t>0610113260</t>
  </si>
  <si>
    <t xml:space="preserve">          Расходы на модернизацию и (или) реконструкцию муниципального имущества находящегося в казне Невьянского городского округа</t>
  </si>
  <si>
    <t>0610113290</t>
  </si>
  <si>
    <t xml:space="preserve">          Расходы на определение рыночной стоимости объектов незавершенного строительства с целью продажи с публичных торгов на основании решения суда об изъятии их у собственника</t>
  </si>
  <si>
    <t>0610113410</t>
  </si>
  <si>
    <t xml:space="preserve">      Муниципальная программа "Новое качество жизни жителей Невьянского городского округа на период 2020-2027 года"</t>
  </si>
  <si>
    <t>0900000000</t>
  </si>
  <si>
    <t xml:space="preserve">        Подпрограмма "Профилактика терроризма и экстремизма в  Невьянском городском округе"</t>
  </si>
  <si>
    <t>0930000000</t>
  </si>
  <si>
    <t xml:space="preserve">          Организация обучения муниципальных служащих по вопросам гармонизации межнациональных отношений, поддержания межэтнического мира, взаимодействия с национально-культурными объединениями</t>
  </si>
  <si>
    <t>0930119140</t>
  </si>
  <si>
    <t xml:space="preserve">          Исполнение судебных актов по искам к Невьянскому городскому округу о возмещении вреда, причиненного гражданину или юридическому лицу в результате незаконных действий (бездействия) органов местного самоуправления Невьянского городского округа либо должностных лиц этих органов</t>
  </si>
  <si>
    <t>7000106000</t>
  </si>
  <si>
    <t xml:space="preserve">            Исполнение судебных актов</t>
  </si>
  <si>
    <t>830</t>
  </si>
  <si>
    <t xml:space="preserve">  НАЦИОНАЛЬНАЯ БЕЗОПАСНОСТЬ И ПРАВООХРАНИТЕЛЬНАЯ ДЕЯТЕЛЬНОСТЬ</t>
  </si>
  <si>
    <t>0300</t>
  </si>
  <si>
    <t xml:space="preserve">    Гражданская оборона</t>
  </si>
  <si>
    <t>0309</t>
  </si>
  <si>
    <t xml:space="preserve">      Муниципальная программа "Обеспечение общественной безопасности населения Невьянского городского округа до 2027 года"</t>
  </si>
  <si>
    <t>0200000000</t>
  </si>
  <si>
    <t xml:space="preserve">        Подпрограмма "Предупреждение и ликвидация чрезвычайных ситуаций, гражданская оборона"</t>
  </si>
  <si>
    <t>0210000000</t>
  </si>
  <si>
    <t xml:space="preserve">          Разработка документации по линии гражданской обороны и изготовление информационных материалов</t>
  </si>
  <si>
    <t>0210112021</t>
  </si>
  <si>
    <t xml:space="preserve">          Соблюдение режима секретности выделенных мест администрации Невьянского городского округа</t>
  </si>
  <si>
    <t>0210112060</t>
  </si>
  <si>
    <t xml:space="preserve">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</si>
  <si>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</si>
  <si>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Функционирование Единой дежурной диспетчерской службы и обеспечение вызова экстренных оперативных служб</t>
  </si>
  <si>
    <t>0210112010</t>
  </si>
  <si>
    <t xml:space="preserve">            Расходы на выплаты персоналу казенных учреждений</t>
  </si>
  <si>
    <t>110</t>
  </si>
  <si>
    <t xml:space="preserve">          Содержание и развитие системы оповещения населения при возникновении чрезвычайных ситуаций</t>
  </si>
  <si>
    <t>0210112030</t>
  </si>
  <si>
    <t xml:space="preserve">          Обеспечение безопасности  людей на водных объектах</t>
  </si>
  <si>
    <t>0210112040</t>
  </si>
  <si>
    <t xml:space="preserve">          Проведение соревнований среди учащихся "Школа безопасности"</t>
  </si>
  <si>
    <t>0210112050</t>
  </si>
  <si>
    <t xml:space="preserve">            Субсидии бюджетным учреждениям</t>
  </si>
  <si>
    <t>610</t>
  </si>
  <si>
    <t xml:space="preserve">        Подпрограмма "Обеспечение первичных мер пожарной безопасности"</t>
  </si>
  <si>
    <t>0220000000</t>
  </si>
  <si>
    <t xml:space="preserve">          Проведение мероприятий по обучению населения и  изготовление информационных материалов по пожарной  безопасности</t>
  </si>
  <si>
    <t>0220112070</t>
  </si>
  <si>
    <t xml:space="preserve">            Субсидии автономным учреждениям</t>
  </si>
  <si>
    <t>620</t>
  </si>
  <si>
    <t xml:space="preserve">          Обустройство, содержание и ремонт источников наружного противопожарного водоснабжения</t>
  </si>
  <si>
    <t>0220112080</t>
  </si>
  <si>
    <t xml:space="preserve">          Обеспечение условий и деятельности общественных объединений добровольной пожарной охраны</t>
  </si>
  <si>
    <t>0220112090</t>
  </si>
  <si>
    <t xml:space="preserve">            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</si>
  <si>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</si>
  <si>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 xml:space="preserve">          Содержание пожарного автомобиля в д. Нижние Таволги</t>
  </si>
  <si>
    <t>0220112100</t>
  </si>
  <si>
    <t xml:space="preserve">          Проведение минерализованных полос вокруг населенных пунктов</t>
  </si>
  <si>
    <t>0220112110</t>
  </si>
  <si>
    <t xml:space="preserve">          Приобретение, монтаж , установка и содержание пожарно-технической продукции, а также иных средств предупреждения и тушения пожаров на территории Невьянского городского округа</t>
  </si>
  <si>
    <t>0220112140</t>
  </si>
  <si>
    <t xml:space="preserve">        Подпрограмма "Организация и развитие водохозяйственного комплекса на территории Невьянского городского округа"</t>
  </si>
  <si>
    <t>0230000000</t>
  </si>
  <si>
    <t xml:space="preserve">          Проведение противопаводковых мероприятий</t>
  </si>
  <si>
    <t>0230112130</t>
  </si>
  <si>
    <t xml:space="preserve">    Другие вопросы в области национальной безопасности и правоохранительной деятельности</t>
  </si>
  <si>
    <t>0314</t>
  </si>
  <si>
    <t xml:space="preserve">          Оборудование мест массового пребывания людей, расположенных на территории Невьянского городского округа</t>
  </si>
  <si>
    <t>0930119170</t>
  </si>
  <si>
    <t xml:space="preserve">        Подпрограмма "Профилактика правонарушений в Невьянском городском округе"</t>
  </si>
  <si>
    <t>0940000000</t>
  </si>
  <si>
    <t xml:space="preserve">          Стимулирование населения за помощь в организации в выявлении и раскрытии правонарушений и преступлений</t>
  </si>
  <si>
    <t>0940119060</t>
  </si>
  <si>
    <t xml:space="preserve">            Иные выплаты населению</t>
  </si>
  <si>
    <t>360</t>
  </si>
  <si>
    <t>0940119200</t>
  </si>
  <si>
    <t xml:space="preserve">          Комплексные меры по стимулированию участия населения в деятельности общественных организаций правоохранительной направленности в форме добровольных народных дружин</t>
  </si>
  <si>
    <t>0940119210</t>
  </si>
  <si>
    <t xml:space="preserve">          Развитие системы аппаратно-программного комплекса "Безопасный город" на территории Невьянского городского округа</t>
  </si>
  <si>
    <t>0940119230</t>
  </si>
  <si>
    <t xml:space="preserve">      Муниципальная программа "Формирование законопослушного поведения участников дорожного движения на территории Невьянского городского округа на 2020-2027 годы"</t>
  </si>
  <si>
    <t>1500000000</t>
  </si>
  <si>
    <t xml:space="preserve">          Приобретение, изготовление информационных материалов по профилактике безопасности дорожного движения</t>
  </si>
  <si>
    <t>1500119310</t>
  </si>
  <si>
    <t xml:space="preserve">          Приобретение материально-технических средств,  для обеспечения безопасности дорожного движения</t>
  </si>
  <si>
    <t>1500119320</t>
  </si>
  <si>
    <t xml:space="preserve">      Муниципальная программа" Профилактика терроризма, а также минимизация и (или) ликвидация последствий его проявлений в Невьянском городском округе до 2027 года"</t>
  </si>
  <si>
    <t>1600000000</t>
  </si>
  <si>
    <t xml:space="preserve">          Приведение состояния АТЗ объектов (территорий) и МППЛ, находящихся в муниципальной собственности, в соответствие с требованиям нормативных правовых актов Российской Федерации"</t>
  </si>
  <si>
    <t>1600116010</t>
  </si>
  <si>
    <t xml:space="preserve">  НАЦИОНАЛЬНАЯ ЭКОНОМИКА</t>
  </si>
  <si>
    <t>0400</t>
  </si>
  <si>
    <t xml:space="preserve">    Сельское хозяйство и рыболовство</t>
  </si>
  <si>
    <t>0405</t>
  </si>
  <si>
    <t>0500000000</t>
  </si>
  <si>
    <t xml:space="preserve">        Подпрограмма "Организация и содержание объектов благоустройства"</t>
  </si>
  <si>
    <t>0540000000</t>
  </si>
  <si>
    <t xml:space="preserve">          Осуществление государственного полномочия Свердловской области в сфере организации мероприятий при осуществлении деятельности по обращению с животными без владельцев</t>
  </si>
  <si>
    <t>0540142П00</t>
  </si>
  <si>
    <t xml:space="preserve">          Субвенции местным бюджетам на осуществление государственного полномочия Свердловской области по организации проведения на территории Свердловской области мероприятий по предупреждению и ликвидации болезней животных</t>
  </si>
  <si>
    <t>0540142П10</t>
  </si>
  <si>
    <t xml:space="preserve">      Муниципальная программа "Содействие социально-экономическому развитию Невьянского городского округа до 2027 года"</t>
  </si>
  <si>
    <t>1200000000</t>
  </si>
  <si>
    <t xml:space="preserve">        Подпрограмма "Развитие  агропромышленного комплекса, потребительского рынка в Невьянском городском округе до 2027 года"</t>
  </si>
  <si>
    <t>1230000000</t>
  </si>
  <si>
    <t xml:space="preserve">          Мероприятия в области сельскохозяйственного производства</t>
  </si>
  <si>
    <t>1230113470</t>
  </si>
  <si>
    <t xml:space="preserve">            Премии и гранты</t>
  </si>
  <si>
    <t>350</t>
  </si>
  <si>
    <t xml:space="preserve">          Организация ярмарок на территории Невьянского городского округа</t>
  </si>
  <si>
    <t>1230113490</t>
  </si>
  <si>
    <t xml:space="preserve">    Водное хозяйство</t>
  </si>
  <si>
    <t>0406</t>
  </si>
  <si>
    <t xml:space="preserve">          Содержание и обеспечение безопасности гидротехнических сооружений (плотин), расположенных на территории округа</t>
  </si>
  <si>
    <t>0230112120</t>
  </si>
  <si>
    <t xml:space="preserve">    Транспорт</t>
  </si>
  <si>
    <t>0408</t>
  </si>
  <si>
    <t xml:space="preserve">      Муниципальная программа "Развитие транспортной инфраструктуры, дорожного хозяйства в Невьянском городском округе до 2027 года"</t>
  </si>
  <si>
    <t>0400000000</t>
  </si>
  <si>
    <t xml:space="preserve">        Подпрограмма "Организация транспортного обслуживания населения"</t>
  </si>
  <si>
    <t>0420000000</t>
  </si>
  <si>
    <t xml:space="preserve">          Организация регулярных перевозок пассажиров на территории городского округа</t>
  </si>
  <si>
    <t>0420114190</t>
  </si>
  <si>
    <t xml:space="preserve">          Осуществление функций по организации регулярных перевозок пассажиров и багажа автомобильным транспортом по муниципальным маршрутам по регулируемым тарифам</t>
  </si>
  <si>
    <t>0420114191</t>
  </si>
  <si>
    <t xml:space="preserve">    Дорожное хозяйство (дорожные фонды)</t>
  </si>
  <si>
    <t>0409</t>
  </si>
  <si>
    <t xml:space="preserve">        Подпрограмма "Функционирование дорожного хозяйства"</t>
  </si>
  <si>
    <t>0410000000</t>
  </si>
  <si>
    <t xml:space="preserve">          Проектирование и (или) реконструкция улично-дорожной сети в Невьянском городском округе</t>
  </si>
  <si>
    <t>0410214030</t>
  </si>
  <si>
    <t xml:space="preserve">          Содержание улично-дорожной сети</t>
  </si>
  <si>
    <t>0410214040</t>
  </si>
  <si>
    <t xml:space="preserve">          Обустройство, содержание и ремонт технических средств организации дорожного движения</t>
  </si>
  <si>
    <t>0410214050</t>
  </si>
  <si>
    <t xml:space="preserve">          Ремонт остановочных комплексов на территории Невьянского городского округа</t>
  </si>
  <si>
    <t>0410214060</t>
  </si>
  <si>
    <t xml:space="preserve">          Покраска пешеходных переходов, нанесение продольной горизонтальной разметки</t>
  </si>
  <si>
    <t>0410214070</t>
  </si>
  <si>
    <t xml:space="preserve">          Ремонт мостовых сооружений на территории округа</t>
  </si>
  <si>
    <t>0410214080</t>
  </si>
  <si>
    <t xml:space="preserve">          Строительство, реконструкция, капитальный ремонт, ремонт автомобильных дорог общего пользования местного значения в городе Невьянске</t>
  </si>
  <si>
    <t>0410214090</t>
  </si>
  <si>
    <t xml:space="preserve">          Ремонт дворовых проездов в городе Невьянске и в сельских населенных пунктах</t>
  </si>
  <si>
    <t>0410214100</t>
  </si>
  <si>
    <t xml:space="preserve">          Обустройство транспортной инфраструктурой земельных участков, предоставляемых в собственность для индивидуального жилищного строительства гражданам, имеющих трех и более детей</t>
  </si>
  <si>
    <t>0410214150</t>
  </si>
  <si>
    <t xml:space="preserve">          Ремонт автомобильных дорог общего пользования местного значения в сельских населенных пунктах  Невьянского городского округа</t>
  </si>
  <si>
    <t>0410214180</t>
  </si>
  <si>
    <t xml:space="preserve">          Разработка и (или) корректировка проекта организации дорожного движения</t>
  </si>
  <si>
    <t>0410214200</t>
  </si>
  <si>
    <t xml:space="preserve">          Обустройство улично-дорожной сети вблизи образовательных организаций</t>
  </si>
  <si>
    <t>0410214210</t>
  </si>
  <si>
    <t xml:space="preserve">          Диагностика и оценка состояния автомобильных дорог общего пользования местного значения на территории Невьянского городского округа</t>
  </si>
  <si>
    <t>0410214230</t>
  </si>
  <si>
    <t xml:space="preserve">          Обустройство тротуаров по маршруту Дом-Школа-Дом в составе автомобильных дорог местного значения на территории Невьянского городского округа</t>
  </si>
  <si>
    <t>0410214240</t>
  </si>
  <si>
    <t xml:space="preserve">          Строительство и обустройство новых остановочных комплексов на территории Невьянского городского округа</t>
  </si>
  <si>
    <t>0420114120</t>
  </si>
  <si>
    <t xml:space="preserve">    Связь и информатика</t>
  </si>
  <si>
    <t>0410</t>
  </si>
  <si>
    <t xml:space="preserve">        Подпрограмма "Информационное общество Невьянского городского округа"</t>
  </si>
  <si>
    <t>0910000000</t>
  </si>
  <si>
    <t xml:space="preserve">          Приобретение , ремонт и модернизация используемой вычислительной техники, оргтехники</t>
  </si>
  <si>
    <t>0910113510</t>
  </si>
  <si>
    <t xml:space="preserve">          Функционирование информационно-коммуникационных технологий в Невьянском городском округе</t>
  </si>
  <si>
    <t>0910113550</t>
  </si>
  <si>
    <t xml:space="preserve">    Другие вопросы в области национальной экономики</t>
  </si>
  <si>
    <t>0412</t>
  </si>
  <si>
    <t xml:space="preserve">      Муниципальная программа "Реализация основных направлений в строительном комплексе Невьянского городского округа до 2027 года"</t>
  </si>
  <si>
    <t>0300000000</t>
  </si>
  <si>
    <t xml:space="preserve">        Подпрограмма "Стимулирование развития жилищного строительства"</t>
  </si>
  <si>
    <t>0330000000</t>
  </si>
  <si>
    <t xml:space="preserve">          Подготовка документации по планировке территорий в городе Невьянске и в сельских населенных пунктах Невьянского городского округа</t>
  </si>
  <si>
    <t>0330113070</t>
  </si>
  <si>
    <t xml:space="preserve">          Внесение изменений в градостроительную документацию и местные нормативы градостроительного проектирования Невьянского городского округа</t>
  </si>
  <si>
    <t>0330113140</t>
  </si>
  <si>
    <t xml:space="preserve">          Расходы на техническую инвентаризацию, кадастровые и учетно-технические работы в отношении муниципального, бесхозяйного и выморочного имущества, на учет, оценку, экспертизу, получение сведений, имеющихся в архивах специализированных организаций</t>
  </si>
  <si>
    <t>0610113210</t>
  </si>
  <si>
    <t xml:space="preserve">          Расходы, необходимые для обеспечения надлежащего учета муниципального имущества, в том числе приобретение необходимой компьютерной и офисной техники, программного обеспечения</t>
  </si>
  <si>
    <t>0610113220</t>
  </si>
  <si>
    <t xml:space="preserve">          Обеспечение обязательств, связанных с продажей муниципального имущества и предоставлением права на использование земельных участков и земель на территории Невьянского городского округа</t>
  </si>
  <si>
    <t>0610113280</t>
  </si>
  <si>
    <t xml:space="preserve">          Расходы на определение рыночной стоимости и (или) проведение мероприятий по экспертизе отчетов об оценке рыночной стоимости объектов движимого, недвижимого имущества, находящегося в частной собственности, с целью выкупа в муниципальную собственность</t>
  </si>
  <si>
    <t>0610113400</t>
  </si>
  <si>
    <t xml:space="preserve">        Подпрограмма "Организация распоряжения земельными участками, государственная собственность на которые не разграничена"</t>
  </si>
  <si>
    <t>0620000000</t>
  </si>
  <si>
    <t xml:space="preserve">          Расходы на межевание, кадастровый учет, изыскания, проведение геодезических работ, публикацию объявлений, проведение независимой оценки, в отношении земельных участков, право на распоряжение которыми принадлежит администрации Невьянского городского округа, проведение землеустроительных экспертиз, заключений, комплексных кадастровых работ</t>
  </si>
  <si>
    <t>0620113270</t>
  </si>
  <si>
    <t xml:space="preserve">          Проведение комплексных кадастровых работ</t>
  </si>
  <si>
    <t>06201S3700</t>
  </si>
  <si>
    <t xml:space="preserve">      Муниципальная программа "Развитие культуры и туризма в Невьянском городском округе до 2027 года"</t>
  </si>
  <si>
    <t>0800000000</t>
  </si>
  <si>
    <t xml:space="preserve">        Подпрограмма "Развитие туризма в Невьянском городском округе на 2020-2027 годы"</t>
  </si>
  <si>
    <t>0810000000</t>
  </si>
  <si>
    <t xml:space="preserve">          Организация и проведение событийных туристических мероприятий в Невьянском городском округе</t>
  </si>
  <si>
    <t>0810188060</t>
  </si>
  <si>
    <t xml:space="preserve">          Реализация мероприятий, направленных на продвижение туристического продукта и повышение туристического потенциала Невьянского городского округа</t>
  </si>
  <si>
    <t>0810188070</t>
  </si>
  <si>
    <t xml:space="preserve">        Подпрограмма "Содействие развитию малого и среднего предпринимательства в Невьянском городском округе на 2020-2027 годы"</t>
  </si>
  <si>
    <t>1220000000</t>
  </si>
  <si>
    <t xml:space="preserve">          Поддержка устойчивого развития инфраструктуры - фонда "Невьянский фонд поддержки малого предпринимательства"</t>
  </si>
  <si>
    <t>1220113440</t>
  </si>
  <si>
    <t xml:space="preserve">          Предоставление субсидии субъектам малого и среднего предпринимательства, осуществляющих сельскохозяйственную деятельность на территории Невьянского городского округа</t>
  </si>
  <si>
    <t>1220113460</t>
  </si>
  <si>
    <t xml:space="preserve">           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</si>
  <si>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</si>
  <si>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 xml:space="preserve">          Предоставление субсидий  на инженерное обустройство земель для ведения коллективного садоводства садоводческим некоммерческим объединениям, расположенным на территории Невьянского  городского округа</t>
  </si>
  <si>
    <t>1230113480</t>
  </si>
  <si>
    <t>1260000000</t>
  </si>
  <si>
    <t xml:space="preserve">          Реализация проектов инициативного бюджетирования на территории Невьянского городского округа</t>
  </si>
  <si>
    <t>12601S3100</t>
  </si>
  <si>
    <t xml:space="preserve">  ЖИЛИЩНО-КОММУНАЛЬНОЕ ХОЗЯЙСТВО</t>
  </si>
  <si>
    <t>0500</t>
  </si>
  <si>
    <t xml:space="preserve">    Жилищное хозяйство</t>
  </si>
  <si>
    <t>0501</t>
  </si>
  <si>
    <t xml:space="preserve">        Подпрограмма "Улучшение жилищных условий граждан, проживающих на территории Невьянского городского округа"</t>
  </si>
  <si>
    <t>0310000000</t>
  </si>
  <si>
    <t xml:space="preserve">          Снос расселяемых жилых помещений</t>
  </si>
  <si>
    <t>0310113030</t>
  </si>
  <si>
    <t xml:space="preserve">          Финансирование мероприятий по переселению граждан из жилых помещений признанных непригодными для проживания, в том числе по решению суда</t>
  </si>
  <si>
    <t>0310113100</t>
  </si>
  <si>
    <t xml:space="preserve">            Бюджетные инвестиции</t>
  </si>
  <si>
    <t>410</t>
  </si>
  <si>
    <t xml:space="preserve">          Переселение граждан из аварийного жилищного фонда</t>
  </si>
  <si>
    <t>031F36748S</t>
  </si>
  <si>
    <t xml:space="preserve">        Подпрограмма "Капитальный ремонт общего имущества в многоквартирных домах Невьянского городского округа"</t>
  </si>
  <si>
    <t>0520000000</t>
  </si>
  <si>
    <t xml:space="preserve">          Капитальный ремонт домов, не вошедших в региональную программу по проведению капитального ремонта</t>
  </si>
  <si>
    <t>0520115210</t>
  </si>
  <si>
    <t xml:space="preserve">          Проведение восстановительных работ по капитальному ремонту многоквартирного дома в п. Цементный Невьянского городского округа</t>
  </si>
  <si>
    <t>0520115215</t>
  </si>
  <si>
    <t xml:space="preserve">          Техническое обследование многоквартирных домов с целью определения физического износа</t>
  </si>
  <si>
    <t>0520115220</t>
  </si>
  <si>
    <t xml:space="preserve">          Предоставление (региональному оператору, на специальные счета ТСЖ) субсидий на обеспечение мероприятий по капитальному ремонту общего имущества в многоквартирных домах Невьянского городского округа за муниципальную собственность, находящуюся в многоквартирных домах</t>
  </si>
  <si>
    <t>0520115230</t>
  </si>
  <si>
    <t xml:space="preserve">          Расходы на проведение мероприятий по приспособлению жилых помещений и общего имущества в многоквартирных домах с учетом потребностей инвалидов</t>
  </si>
  <si>
    <t>0520115240</t>
  </si>
  <si>
    <t xml:space="preserve">    Коммунальное хозяйство</t>
  </si>
  <si>
    <t>0502</t>
  </si>
  <si>
    <t xml:space="preserve">        Подпрограмма "Строительство объектов капитального строительства"</t>
  </si>
  <si>
    <t>0320000000</t>
  </si>
  <si>
    <t xml:space="preserve">          Газификация населенных пунктов на территории Невьянского городского округа</t>
  </si>
  <si>
    <t>0320213050</t>
  </si>
  <si>
    <t xml:space="preserve">          Подключение (технологическое присоединение) газоиспользующего оборудования и объектов капитального строительства к сети газораспределения</t>
  </si>
  <si>
    <t>0320213060</t>
  </si>
  <si>
    <t xml:space="preserve">          Проведение работ по корректировке расчетных схем газоснабжения на территории Невьянского городского округа</t>
  </si>
  <si>
    <t>0320213110</t>
  </si>
  <si>
    <t xml:space="preserve">        Подпрограмма "Реконструкция, модернизация, ремонт систем коммунальной инфраструктуры, а также объектов обезвреживания и захоронения твердых бытовых отходов"</t>
  </si>
  <si>
    <t>0510000000</t>
  </si>
  <si>
    <t xml:space="preserve">          Строительство линейного объекта "Система водоотведения п.Таватуй Невьянского городского округа"</t>
  </si>
  <si>
    <t>0510115081</t>
  </si>
  <si>
    <t xml:space="preserve">          Проектирование строительства новых источников питьевого водоснабжения, теплоснабжения и инженерных сооружений газо-, водо-, электроснабжения, водоотведения, теплоснабжения</t>
  </si>
  <si>
    <t>0510115150</t>
  </si>
  <si>
    <t xml:space="preserve">          Обеспечение технологического присоединения энергопринимающих устройств к системам электроснабжения, поставка электрической энергии для обеспечения пуско-наладочных работ</t>
  </si>
  <si>
    <t>0510115180</t>
  </si>
  <si>
    <t xml:space="preserve">          Организация санитарно-защитных зон муниципальных водозаборов</t>
  </si>
  <si>
    <t>0510115190</t>
  </si>
  <si>
    <t xml:space="preserve">          Проектирование реконструкции, модернизации существующих объектов инженерной инфраструктуры Невьянского городского округа</t>
  </si>
  <si>
    <t>0510115720</t>
  </si>
  <si>
    <t xml:space="preserve">          Предоставление субсидий на создание и (или) реконструкцию объектов концессионного соглашения</t>
  </si>
  <si>
    <t>0510115730</t>
  </si>
  <si>
    <t xml:space="preserve">          Реконструкция и модернизация очистных сооружений водоподготовки, сооружений очистки сточных вод и строительство отдельных узлов и объектов системы водоотведения</t>
  </si>
  <si>
    <t>0510115750</t>
  </si>
  <si>
    <t xml:space="preserve">          Строительство, реконструкция, модернизация объектов водоснабжения на территории Невьянского городского округа</t>
  </si>
  <si>
    <t>0510115820</t>
  </si>
  <si>
    <t xml:space="preserve">          Осуществление государственного полномочия по предоставлению гражданам, проживающим на территории Невьянского городского округа Свердловской области, мер социальной поддержки по частичному освобождению от платы за коммунальные услуги</t>
  </si>
  <si>
    <t>0520142700</t>
  </si>
  <si>
    <t>0530000000</t>
  </si>
  <si>
    <t xml:space="preserve">          Строительство, реконструкция,  ремонт муниципальных сетей коммунальной инфраструктуры и приобретение оборудования, запорной арматуры,  материалов с целью подготовки муниципальной инженерной инфраструктуры к осенне-зимнему периоду</t>
  </si>
  <si>
    <t>0530115310</t>
  </si>
  <si>
    <t xml:space="preserve">          Капитальный, текущий ремонт муниципальных котельных к осенне-зимнему периоду</t>
  </si>
  <si>
    <t>0530115330</t>
  </si>
  <si>
    <t xml:space="preserve">          Реализация муниципальных программ по модернизации систем коммунальной инфраструктуры муниципальных образований Свердловской области за счет средств, поступивших от публично-правовой компании "Фонд развития территорий"</t>
  </si>
  <si>
    <t>0530149506</t>
  </si>
  <si>
    <t xml:space="preserve">          Обеспечение реализации муниципальных программ по модернизации систем коммунальной инфраструктуры муниципальных образований Свердловской области</t>
  </si>
  <si>
    <t>0530149606</t>
  </si>
  <si>
    <t xml:space="preserve">          Обеспечение мероприятий по модернизации систем коммунальной инфраструктуры</t>
  </si>
  <si>
    <t>05301S9605</t>
  </si>
  <si>
    <t xml:space="preserve">          Мероприятия в сфере обращения с твердыми коммунальными отходами</t>
  </si>
  <si>
    <t>0540115560</t>
  </si>
  <si>
    <t xml:space="preserve">        Подпрограмма "Экологическая безопасность Невьянского городского округа"</t>
  </si>
  <si>
    <t>0560000000</t>
  </si>
  <si>
    <t xml:space="preserve">          Мониторинг состояния и загрязнения окружающей среды на территориях объектов размещения отходов</t>
  </si>
  <si>
    <t>0560115680</t>
  </si>
  <si>
    <t xml:space="preserve">          Проведение комплекса мероприятий по улучшению экологической обстановки и эксплуатационных характеристик на действующем полигоне ТБО</t>
  </si>
  <si>
    <t>0560115П01</t>
  </si>
  <si>
    <t xml:space="preserve">          Расходы по исполнению муниципальных гарантий Невьянского городского округа</t>
  </si>
  <si>
    <t>7000104000</t>
  </si>
  <si>
    <t xml:space="preserve">            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</si>
  <si>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840</t>
  </si>
  <si>
    <t xml:space="preserve">    Благоустройство</t>
  </si>
  <si>
    <t>0503</t>
  </si>
  <si>
    <t xml:space="preserve">          Энергосбережение и повышение энергетической эффективности использования энергетических ресурсов при эксплуатации объектов наружного (уличного) освещения на территории Невьянского городского округа</t>
  </si>
  <si>
    <t>0530115800</t>
  </si>
  <si>
    <t>0530142Б00</t>
  </si>
  <si>
    <t>05301S2Б00</t>
  </si>
  <si>
    <t xml:space="preserve">          Ремонт пешеходных мостовых сооружений и обустройство плотов</t>
  </si>
  <si>
    <t>0540115420</t>
  </si>
  <si>
    <t xml:space="preserve">          Ремонт и обустройство тротуаров на территории Невьянского городского округа</t>
  </si>
  <si>
    <t>0540115430</t>
  </si>
  <si>
    <t xml:space="preserve">          Вырубка и подрезка деревьев с вывозом порубочных остатков</t>
  </si>
  <si>
    <t>0540115450</t>
  </si>
  <si>
    <t xml:space="preserve">          Обустройство новогоднего городка</t>
  </si>
  <si>
    <t>0540115460</t>
  </si>
  <si>
    <t xml:space="preserve">          Организация и обслуживание уличного освещения (включая оплату потребляемой электрической энергии)</t>
  </si>
  <si>
    <t>0540115470</t>
  </si>
  <si>
    <t xml:space="preserve">          Оказание услуг (выполнение работ) по благоустройству территории Невьянского городского округа</t>
  </si>
  <si>
    <t>0540115480</t>
  </si>
  <si>
    <t xml:space="preserve">          Мероприятия по озеленению</t>
  </si>
  <si>
    <t>0540115490</t>
  </si>
  <si>
    <t xml:space="preserve">        Подпрограмма "Организация ритуальных услуг и содержание мест захоронения"</t>
  </si>
  <si>
    <t>0550000000</t>
  </si>
  <si>
    <t xml:space="preserve">          Оказание услуг (выполнение работ) по содержанию мест захоронения на территории Невьянского городского округа</t>
  </si>
  <si>
    <t>0550115600</t>
  </si>
  <si>
    <t xml:space="preserve">          Организация санитарно-защитных зон муниципальных кладбищ</t>
  </si>
  <si>
    <t>0550115930</t>
  </si>
  <si>
    <t>1400000000</t>
  </si>
  <si>
    <t xml:space="preserve">        Подпрограмма "Комплексное благоустройство дворовых территорий Невьянского городского округа"</t>
  </si>
  <si>
    <t>1410000000</t>
  </si>
  <si>
    <t xml:space="preserve">          Предоставление субсидии на содержание дворовых территорий благоустроенных за счет средств местного бюджета, а также в рамках программы 1000 дворов</t>
  </si>
  <si>
    <t>1410115405</t>
  </si>
  <si>
    <t xml:space="preserve">        Подпрограмма "Комплексное благоустройство общественных территорий Невьянского городского округа"</t>
  </si>
  <si>
    <t>1420000000</t>
  </si>
  <si>
    <t xml:space="preserve">          Содержание общественных территорий благоустроенных в рамках реализации национального проекта "Жилье и городская среда"</t>
  </si>
  <si>
    <t>1420215590</t>
  </si>
  <si>
    <t xml:space="preserve">          Комплексное благоустройство общественных территорий Невьянского городского округа</t>
  </si>
  <si>
    <t>142F215520</t>
  </si>
  <si>
    <t xml:space="preserve">          Реализация проектов по благоустройству общественных территорий Невьянского городского округа</t>
  </si>
  <si>
    <t>142F215530</t>
  </si>
  <si>
    <t xml:space="preserve">          Проектирование комплексного благоустройства общественных территорий Невьянского городского округа</t>
  </si>
  <si>
    <t>142F215540</t>
  </si>
  <si>
    <t xml:space="preserve">          Благоустройство общественной территории "Калейдоскоп времен. Концепция развития набережной вдоль ул.Советской, г.Невьянск, Свердловская область"</t>
  </si>
  <si>
    <t>142F2S4240</t>
  </si>
  <si>
    <t xml:space="preserve">    Другие вопросы в области жилищно-коммунального хозяйства</t>
  </si>
  <si>
    <t>0505</t>
  </si>
  <si>
    <t xml:space="preserve">          Разработка топливно-энергетического баланса Невьянского городского округа за предшествующий год и анализ существующей динамики объемов потребления ТЭР</t>
  </si>
  <si>
    <t>0530115360</t>
  </si>
  <si>
    <t xml:space="preserve">          Актуализация схем тепло-, водоснабжения и водоотведения Невьянского городского округа</t>
  </si>
  <si>
    <t>0530115370</t>
  </si>
  <si>
    <t xml:space="preserve">          Организация  бытового обслуживания населения в части обеспечения услугами банного комплекса</t>
  </si>
  <si>
    <t>0530115390</t>
  </si>
  <si>
    <t xml:space="preserve">          Оказание услуг (выполнение работ)  муниципальным бюджетным учреждением "Управление хозяйством Невьянского городского округа"</t>
  </si>
  <si>
    <t>0540115510</t>
  </si>
  <si>
    <t xml:space="preserve">          Расходы на финансовое обеспечение выполнения функций муниципальным казенным учреждением</t>
  </si>
  <si>
    <t>0540115580</t>
  </si>
  <si>
    <t xml:space="preserve">  ОХРАНА ОКРУЖАЮЩЕЙ СРЕДЫ</t>
  </si>
  <si>
    <t>0600</t>
  </si>
  <si>
    <t xml:space="preserve">    Сбор, удаление отходов и очистка сточных вод</t>
  </si>
  <si>
    <t>0602</t>
  </si>
  <si>
    <t xml:space="preserve">          Утилизация ртутных ламп</t>
  </si>
  <si>
    <t>0560115690</t>
  </si>
  <si>
    <t xml:space="preserve">    Охрана объектов растительного и животного мира и среды их обитания</t>
  </si>
  <si>
    <t>0603</t>
  </si>
  <si>
    <t xml:space="preserve">          Обеспечение населения питьевой водой стандартного качества, реконструкция колодцев, обустройство родников и трубчатых колодцев (скважин)</t>
  </si>
  <si>
    <t>0560115630</t>
  </si>
  <si>
    <t xml:space="preserve">          Проведение биотехнических мероприятий по диким животным</t>
  </si>
  <si>
    <t>0560115640</t>
  </si>
  <si>
    <t>0560115650</t>
  </si>
  <si>
    <t xml:space="preserve">    Другие вопросы в области охраны окружающей среды</t>
  </si>
  <si>
    <t>0605</t>
  </si>
  <si>
    <t xml:space="preserve">          Оказание услуг (выполнение работ) в области экологической и природоохранной деятельности</t>
  </si>
  <si>
    <t>0560115610</t>
  </si>
  <si>
    <t xml:space="preserve">          Обеспечение проведения мероприятий, направленных на санитарную очистку и  утилизацию бытовых отходов (ликвидация несанкционированных свалок)</t>
  </si>
  <si>
    <t>0560115620</t>
  </si>
  <si>
    <t xml:space="preserve">          Проведение экологических акций</t>
  </si>
  <si>
    <t>0560115660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</si>
  <si>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</si>
  <si>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</si>
  <si>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</si>
  <si>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</si>
  <si>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  Муниципальная программа "Развитие системы образования в Невьянском городском округе до 2027 года"</t>
  </si>
  <si>
    <t>0700000000</t>
  </si>
  <si>
    <t xml:space="preserve">        Подпрограмма "Развитие системы дошкольного образования в Невьянском городском округе"</t>
  </si>
  <si>
    <t>0710000000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</si>
  <si>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оплату труда работников дошкольных образовательных организаций</t>
  </si>
  <si>
    <t>0710145110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</si>
  <si>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части финансирования расходов на приобретение учебников и учебных пособий, средств обучения, игр, игрушек</t>
  </si>
  <si>
    <t>0710145120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</si>
  <si>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 муниципальных общеобразовательных организациях в части финансирования расходов на оплату труда работников общеобразовательных организаций</t>
  </si>
  <si>
    <t>0710145310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</si>
  <si>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приобретение учебников и учебных пособий, средств обучения, игр, игрушек</t>
  </si>
  <si>
    <t>0710145320</t>
  </si>
  <si>
    <t xml:space="preserve">          Организация предоставления дошкольного образования, создания условий для присмотра и ухода за детьми, содержания детей в муниципальных образовательных организациях</t>
  </si>
  <si>
    <t>0710167010</t>
  </si>
  <si>
    <t>0710167020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</si>
  <si>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дошкольных учреждений</t>
  </si>
  <si>
    <t>0710167030</t>
  </si>
  <si>
    <t xml:space="preserve">    Общее образование</t>
  </si>
  <si>
    <t>0702</t>
  </si>
  <si>
    <t xml:space="preserve">        Подпрограмма "Развитие системы общего образования в Невьянском городском округе"</t>
  </si>
  <si>
    <t>0720000000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</si>
  <si>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финансирования расходов на оплату труда  работников общеобразовательных организаций</t>
  </si>
  <si>
    <t>0720145310</t>
  </si>
  <si>
    <t xml:space="preserve">          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и финансовое обеспечение дополнительного образования детей в муниципальных общеобразовательных организациях в части расходов на  приобретение учебников и учебных пособий, средств обучения, игр, игрушек</t>
  </si>
  <si>
    <t>0720145320</t>
  </si>
  <si>
    <t xml:space="preserve">          Финансовое обеспечение расходов на осуществление мероприятий по организации питания в муниципальных общеобразовательных учреждениях</t>
  </si>
  <si>
    <t>0720145400</t>
  </si>
  <si>
    <t xml:space="preserve">          Создание в муниципальных общеобразовательных организациях условий для организации горячего питания обучающихся</t>
  </si>
  <si>
    <t>0720145410</t>
  </si>
  <si>
    <t xml:space="preserve">          Организация предоставления общего образования и создание условий для содержания детей в муниципальных общеобразовательных организациях</t>
  </si>
  <si>
    <t>0720167200</t>
  </si>
  <si>
    <t>0720167210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</si>
  <si>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общеобразовательных учреждений</t>
  </si>
  <si>
    <t>0720167250</t>
  </si>
  <si>
    <t xml:space="preserve">          Премии главы Невьянского городского округа для обучающихся и педагогических работников образовательных организаций, расположенных на территории Невьянского городского округа</t>
  </si>
  <si>
    <t>0720167280</t>
  </si>
  <si>
    <t xml:space="preserve">         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</si>
  <si>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07201L3030</t>
  </si>
  <si>
    <t xml:space="preserve">          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</si>
  <si>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07201L3040</t>
  </si>
  <si>
    <t>07201S5410</t>
  </si>
  <si>
    <t xml:space="preserve">          Создание и обеспечение функционирования центров образования естественнонаучной и технологической направленностей в общеобразовательных организациях, расположенных в сельской местности и малых городах</t>
  </si>
  <si>
    <t>072E167270</t>
  </si>
  <si>
    <t xml:space="preserve">        Подпрограмма "Развитие системы дополнительного образования, отдыха и оздоровления детей в Невьянском городском округе"</t>
  </si>
  <si>
    <t>0730000000</t>
  </si>
  <si>
    <t xml:space="preserve">          Обеспечение безопасных условий функционирования муниципальных образовательных учреждений Невьянского городского округа в целях минимизации экстремистских и террористических проявлений</t>
  </si>
  <si>
    <t>0930119180</t>
  </si>
  <si>
    <t xml:space="preserve">          Создание и оборудование кабинетов "Светофор" в образовательных учреждениях</t>
  </si>
  <si>
    <t>1500119330</t>
  </si>
  <si>
    <t xml:space="preserve">    Дополнительное образование детей</t>
  </si>
  <si>
    <t>0703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</si>
  <si>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</t>
  </si>
  <si>
    <t>0730167300</t>
  </si>
  <si>
    <t xml:space="preserve">          Обеспечение персонифицированного финансирования дополнительного образования</t>
  </si>
  <si>
    <t>0730167340</t>
  </si>
  <si>
    <t xml:space="preserve">        Подпрограмма "Развитие дополнительного образования в области искусства"</t>
  </si>
  <si>
    <t>0830000000</t>
  </si>
  <si>
    <t xml:space="preserve">          Обеспечение меры социальной поддержки по бесплатному получению художественного образования в муниципальных учреждениях дополнительного образования, в том числе в домах детского творчества, детских школах искусств, детям-сиротам, детям, оставшимся без попечения родителей, и иным категориям несовершеннолетних граждан, нуждающихся в социальной поддержке</t>
  </si>
  <si>
    <t>0830146600</t>
  </si>
  <si>
    <t xml:space="preserve">          Организация и обеспечение деятельности  муниципальных учреждений дополнительного образования в области искусства</t>
  </si>
  <si>
    <t>0830188320</t>
  </si>
  <si>
    <t xml:space="preserve">          Текущий и капитальный ремонт зданий и помещений, в которых размещаются муниципальные организации дополнительного образования в сфере искусств, включая разработку и экспертизу проектно-сметной документации и технической документации</t>
  </si>
  <si>
    <t>0830188330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</si>
  <si>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 в области искусства</t>
  </si>
  <si>
    <t>0830188350</t>
  </si>
  <si>
    <t xml:space="preserve">    Молодежная политика</t>
  </si>
  <si>
    <t>0707</t>
  </si>
  <si>
    <t xml:space="preserve">        Подпрограмма "Профилактика заболеваний и формирование здорового образа жизни"</t>
  </si>
  <si>
    <t>0920000000</t>
  </si>
  <si>
    <t xml:space="preserve">          Проведение мероприятий по профилактике заболеваний ВИЧ/СПИД</t>
  </si>
  <si>
    <t>0920119010</t>
  </si>
  <si>
    <t xml:space="preserve">          Проведение мероприятий по противодействию злоупотребления наркотиками</t>
  </si>
  <si>
    <t>0920119040</t>
  </si>
  <si>
    <t xml:space="preserve">          Содействие в проведении мероприятий по предотвращению асоциальных явлений</t>
  </si>
  <si>
    <t>0920119090</t>
  </si>
  <si>
    <t xml:space="preserve">      Муниципальная программа "Развитие физической культуры, спорта и молодежной политики в Невьянском городском округе до 2027 года"</t>
  </si>
  <si>
    <t>1100000000</t>
  </si>
  <si>
    <t xml:space="preserve">        Подпрограмма "Молодежь Невьянского городского округа"</t>
  </si>
  <si>
    <t>1110000000</t>
  </si>
  <si>
    <t xml:space="preserve">          Реализация  мероприятий  по работе с молодежью на территории Невьянского городского округа</t>
  </si>
  <si>
    <t>1110119700</t>
  </si>
  <si>
    <t xml:space="preserve">          Реализация практик поддержки и развития добровольчества (волонтерства)</t>
  </si>
  <si>
    <t>1110119705</t>
  </si>
  <si>
    <t xml:space="preserve">          Обеспечение деятельности муниципальных учреждений по работе с молодежью</t>
  </si>
  <si>
    <t>1110119710</t>
  </si>
  <si>
    <t xml:space="preserve">          Содействие в трудоустройстве в летний период молодежи и подростков, для выполнения работ по благоустройству и озеленению городского округа</t>
  </si>
  <si>
    <t>1110119840</t>
  </si>
  <si>
    <t xml:space="preserve">          Создание и обеспечение деятельности молодежных "коворкинг-центров"</t>
  </si>
  <si>
    <t>1110148600</t>
  </si>
  <si>
    <t>11101S8600</t>
  </si>
  <si>
    <t xml:space="preserve">        Подпрограмма "Патриотическое воспитание и подготовка к военной службе молодежи в Невьянском городском округе" на 2020 - 2027 годы"</t>
  </si>
  <si>
    <t>1120000000</t>
  </si>
  <si>
    <t xml:space="preserve">          Мероприятия по  патриотическому воспитанию  граждан</t>
  </si>
  <si>
    <t>1120119730</t>
  </si>
  <si>
    <t xml:space="preserve">          Мероприятия по подготовке молодежи к военной службе</t>
  </si>
  <si>
    <t>1120119740</t>
  </si>
  <si>
    <t xml:space="preserve">          Организация военно-патриотического воспитания и допризывной подготовки молодых граждан</t>
  </si>
  <si>
    <t>1120148700</t>
  </si>
  <si>
    <t xml:space="preserve">          Организация и проведение военно-спортивных игр, военно-спортивных мероприятий</t>
  </si>
  <si>
    <t>11201S8700</t>
  </si>
  <si>
    <t xml:space="preserve">          Проведение мероприятий по профилактике безопасности дорожного движения</t>
  </si>
  <si>
    <t>1500119300</t>
  </si>
  <si>
    <t xml:space="preserve">    Другие вопросы в области образования</t>
  </si>
  <si>
    <t>0709</t>
  </si>
  <si>
    <t xml:space="preserve">          Субвенции местным бюджетам на осуществление государственных полномочий Свердловской области по организации и обеспечению отдыха и оздоровления детей (за исключением детей-сирот и детей, оставшихся без попечения родителей, детей, находящихся в трудной жизненной ситуации) в учебное время, включая мероприятия по обеспечению безопасности их жизни и здоровья</t>
  </si>
  <si>
    <t>0730145500</t>
  </si>
  <si>
    <t xml:space="preserve">          Организация отдыха детей в каникулярное время</t>
  </si>
  <si>
    <t>0730145600</t>
  </si>
  <si>
    <t xml:space="preserve">          Организация отдыха детей в каникулярное время за счет средств местного бюджета</t>
  </si>
  <si>
    <t>07301S5600</t>
  </si>
  <si>
    <t xml:space="preserve">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</si>
  <si>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0740000000</t>
  </si>
  <si>
    <t xml:space="preserve">          Обеспечение деятельности муниципального органа</t>
  </si>
  <si>
    <t>0740111040</t>
  </si>
  <si>
    <t xml:space="preserve">          Обеспечение деятельности подведомственных учреждений, обеспечивающих предоставление услуг в сфере образования</t>
  </si>
  <si>
    <t>0740167400</t>
  </si>
  <si>
    <t xml:space="preserve">  КУЛЬТУРА, КИНЕМАТОГРАФИЯ</t>
  </si>
  <si>
    <t>0800</t>
  </si>
  <si>
    <t xml:space="preserve">    Культура</t>
  </si>
  <si>
    <t>0801</t>
  </si>
  <si>
    <t xml:space="preserve">          Обеспечение сохранения и использования объектов культурного наследия, находящегося в казне Невьянского городского округа</t>
  </si>
  <si>
    <t>0610113300</t>
  </si>
  <si>
    <t xml:space="preserve">          Разработка научно-проектной документации по обеспечению сохранения объектов культурного наследия, в которых размещаются образовательные учреждения, включая расходы на проведение госэкспертизы</t>
  </si>
  <si>
    <t>0720167220</t>
  </si>
  <si>
    <t xml:space="preserve">        Подпрограмма "Развитие культуры в Невьянском городском округе" на 2020-2027 годы</t>
  </si>
  <si>
    <t>0820000000</t>
  </si>
  <si>
    <t xml:space="preserve">          Организация  библиотечного обслуживания населения, формирование и хранение библиотечных фондов  муниципальных библиотек</t>
  </si>
  <si>
    <t>0820188100</t>
  </si>
  <si>
    <t xml:space="preserve">          Организация  и обеспечение деятельности учреждений культуры и искусства культурно-досуговой сферы</t>
  </si>
  <si>
    <t>0820188110</t>
  </si>
  <si>
    <t xml:space="preserve">          Обеспечение мероприятий по укреплению и развитию материально - технической базы муниципальных библиотек</t>
  </si>
  <si>
    <t>0820188120</t>
  </si>
  <si>
    <t xml:space="preserve">          Мероприятия по восстановлению памятников воинской славы</t>
  </si>
  <si>
    <t>0820188140</t>
  </si>
  <si>
    <t xml:space="preserve">          Общегородские мероприятия в сфере культуры и искусства</t>
  </si>
  <si>
    <t>0820188150</t>
  </si>
  <si>
    <t xml:space="preserve">          Выплата премий   в области культуры</t>
  </si>
  <si>
    <t>0820188160</t>
  </si>
  <si>
    <t xml:space="preserve">          Проведение мероприятий с участием главы Невьянского городского округа</t>
  </si>
  <si>
    <t>0820188170</t>
  </si>
  <si>
    <t xml:space="preserve">          Участие в международных проектах и программах Урало-Сибирской федерации ассоциации центров и клубов ЮНЕСКО</t>
  </si>
  <si>
    <t>0820188190</t>
  </si>
  <si>
    <t xml:space="preserve">          Текущий и капитальный ремонт зданий и помещений, в которых размещаются муниципальные учреждения культуры, приведение в соответствие с требованиями пожарной безопасности и санитарного законодательства, разработка проектно-сметной и технической документации</t>
  </si>
  <si>
    <t>0820188210</t>
  </si>
  <si>
    <t xml:space="preserve">          Информатизация муниципальных библиотек, в том числе комплектование книжных фондов (включая приобретение электронных версий книг и приобретение (подписку) периодических изданий), приобретение компьютерного оборудования и лицензионного программного обеспечения, подключение муниципальных библиотек к сети Интернет</t>
  </si>
  <si>
    <t>0820188220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</si>
  <si>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культуры</t>
  </si>
  <si>
    <t>0820188230</t>
  </si>
  <si>
    <t xml:space="preserve">          Модернизация государственных и муниципальных общедоступных библиотек Свердловской области в части комплектования книжных фондов</t>
  </si>
  <si>
    <t>08201L5190</t>
  </si>
  <si>
    <t xml:space="preserve">        Подпрограмма "Создание доступной среды для инвалидов и других маломобильных групп населения на территории Невьянского городского округа до 2027 года"</t>
  </si>
  <si>
    <t>1250000000</t>
  </si>
  <si>
    <t xml:space="preserve">          Установка пандусов в муниципальных организациях Невьянского городского округа</t>
  </si>
  <si>
    <t>1250188430</t>
  </si>
  <si>
    <t xml:space="preserve">    Другие вопросы в области культуры, кинематографии</t>
  </si>
  <si>
    <t>0804</t>
  </si>
  <si>
    <t xml:space="preserve">        Подпрограмма "Обеспечение реализации программы " Развитие культуры и туризма в Невьянском городском округе до 2027 года"</t>
  </si>
  <si>
    <t>0840000000</t>
  </si>
  <si>
    <t xml:space="preserve">          Обеспечение деятельности учреждений культуры</t>
  </si>
  <si>
    <t>0840188410</t>
  </si>
  <si>
    <t xml:space="preserve">  ЗДРАВООХРАНЕНИЕ</t>
  </si>
  <si>
    <t>0900</t>
  </si>
  <si>
    <t xml:space="preserve">    Другие вопросы в области здравоохранения</t>
  </si>
  <si>
    <t>0909</t>
  </si>
  <si>
    <t xml:space="preserve">          Вакцинопрофилактика</t>
  </si>
  <si>
    <t>0920119080</t>
  </si>
  <si>
    <t xml:space="preserve">          Приобретение продуктовых наборов для социально-незащищенных слоев населения, больных туберкулезом с целью привлечения их к лечению</t>
  </si>
  <si>
    <t>0920119120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</si>
  <si>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</si>
  <si>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</si>
  <si>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</si>
  <si>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</si>
  <si>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  Муниципальная программа "Социальная поддержка и социальное обслуживание населения Невьянского городского округа до 2027 года"</t>
  </si>
  <si>
    <t>1000000000</t>
  </si>
  <si>
    <t xml:space="preserve">        Подпрограмма "Дополнительные меры социальной поддержки населения Невьянского городского округа на 2020 -2027 годы"</t>
  </si>
  <si>
    <t>1010000000</t>
  </si>
  <si>
    <t xml:space="preserve">          Осуществление гарантий по пенсионному обеспечению муниципальных служащих</t>
  </si>
  <si>
    <t>1010110060</t>
  </si>
  <si>
    <t xml:space="preserve">            Социальные выплаты гражданам, кроме публичных нормативных социальных выплат</t>
  </si>
  <si>
    <t>320</t>
  </si>
  <si>
    <t xml:space="preserve">    Социальное обслуживание населения</t>
  </si>
  <si>
    <t>1002</t>
  </si>
  <si>
    <t xml:space="preserve">        Подпрограмма "Поддержка социально ориентированных некоммерческих организаций в Невьянском городском округе на 2020 - 2027 годы"</t>
  </si>
  <si>
    <t>1240000000</t>
  </si>
  <si>
    <t xml:space="preserve">          Оказание услуг (выполнение работ) муниципальным бюджетным учреждением "Ветеран"</t>
  </si>
  <si>
    <t>1240110420</t>
  </si>
  <si>
    <t xml:space="preserve">    Социальное обеспечение населения</t>
  </si>
  <si>
    <t>1003</t>
  </si>
  <si>
    <t xml:space="preserve">          Предоставление материальной помощи гражданам, оказавшимся в трудной жизненной ситуации</t>
  </si>
  <si>
    <t>1010110310</t>
  </si>
  <si>
    <t xml:space="preserve">            Публичные нормативные социальные выплаты гражданам</t>
  </si>
  <si>
    <t>310</t>
  </si>
  <si>
    <t xml:space="preserve">          Ежемесячные выплаты денежного вознаграждения Почетным гражданам  Невьянского городского округа, оплата иных услуг</t>
  </si>
  <si>
    <t>1010110330</t>
  </si>
  <si>
    <t xml:space="preserve">        Подпрограмма "Адресная поддержка населения Невьянского городского округа" на 2020 - 2027 годы"</t>
  </si>
  <si>
    <t>1020000000</t>
  </si>
  <si>
    <t xml:space="preserve">          Осуществление государственного полномочия Свердловской области по предоставлению гражданам субсидий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гражданам субсидий на оплату жилого помещения и коммунальных услуг"</t>
  </si>
  <si>
    <t>1020149100</t>
  </si>
  <si>
    <t xml:space="preserve">          Осуществление государственного полномочия Свердловской области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</t>
  </si>
  <si>
    <t>1020149200</t>
  </si>
  <si>
    <t xml:space="preserve">          Осуществление государственного полномочия Российской Федерации по предоставлению отдельным категориям граждан компенсаций расходов на оплату жилого помещения и коммунальных услуг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Российской Федерации по предоставлению мер социальной поддержки по оплате жилого помещения и коммунальных услуг"</t>
  </si>
  <si>
    <t>1020152500</t>
  </si>
  <si>
    <t xml:space="preserve">          Осуществление государственного полномочия Свердловской области в соответствии с Законом Свердловской области "О наделении органов местного самоуправления муниципальных образований, расположенных на территории Свердловской области, государственным полномочием Свердловской области по предоставлению отдельным категориям граждан компенсаций расходов на оплату жилого помещения и коммунальных услуг" в части компенсации отдельным категориям граждан оплаты взносов на капитальный ремонт общего имущества в многоквартирном доме</t>
  </si>
  <si>
    <t>10201R4620</t>
  </si>
  <si>
    <t xml:space="preserve">        Подпрограмма "Комплексное развитие сельских территорий Невьянского городского округа" на 2020 - 2027 годы"</t>
  </si>
  <si>
    <t>1210000000</t>
  </si>
  <si>
    <t xml:space="preserve">          Улучшение жилищных условий граждан, проживающих на сельских территориях, на условиях софинансирования из федерального бюджета</t>
  </si>
  <si>
    <t xml:space="preserve">          Улучшение жилищных условий граждан, проживающих на сельских территориях</t>
  </si>
  <si>
    <t>12101S5762</t>
  </si>
  <si>
    <t xml:space="preserve">    Охрана семьи и детства</t>
  </si>
  <si>
    <t>1004</t>
  </si>
  <si>
    <t xml:space="preserve">        Подпрограмма "Предоставление социальных выплат молодым семьям на приобретение (строительство) жилья на территории Невьянского городского округа "</t>
  </si>
  <si>
    <t>0630000000</t>
  </si>
  <si>
    <t xml:space="preserve">          Предоставление социальных выплат молодым семьям на приобретение (строительство) жилья на условиях софинансирования из федерального бюджета</t>
  </si>
  <si>
    <t>06301L4970</t>
  </si>
  <si>
    <t xml:space="preserve">        Подпрограмма "Предоставление региональных социальных выплат молодым семьям на улучшение жилищных условий на территории Невьянского городского округа"</t>
  </si>
  <si>
    <t>0640000000</t>
  </si>
  <si>
    <t xml:space="preserve">          Предоставление региональных социальных выплат молодым семьям на улучшение жилищных условий</t>
  </si>
  <si>
    <t>06401S9500</t>
  </si>
  <si>
    <t xml:space="preserve">    Другие вопросы в области социальной политики</t>
  </si>
  <si>
    <t>1006</t>
  </si>
  <si>
    <t xml:space="preserve">          Ежегодная выплата премии Главы Невьянского городского округа лицам, награжденным Почетным знаком Всероссийской организации ветеранов войны и труда, вооруженных сил и правоохранительных органов</t>
  </si>
  <si>
    <t>1010110340</t>
  </si>
  <si>
    <t xml:space="preserve">          Организация социально значимых мероприятий для граждан, нуждающихся в дополнительных мерах социальной поддержки</t>
  </si>
  <si>
    <t>1010110350</t>
  </si>
  <si>
    <t xml:space="preserve">          Предоставление субсидии на поддержку социально ориентированных некоммерческих организаций, расположенных на территории Невьянского городского округа</t>
  </si>
  <si>
    <t>1240110410</t>
  </si>
  <si>
    <t xml:space="preserve">  ФИЗИЧЕСКАЯ КУЛЬТУРА И СПОРТ</t>
  </si>
  <si>
    <t>1100</t>
  </si>
  <si>
    <t xml:space="preserve">    Физическая культура</t>
  </si>
  <si>
    <t>1101</t>
  </si>
  <si>
    <t xml:space="preserve">        Подпрограмма "Развитие дополнительного образования в области физической культуры и спорта"</t>
  </si>
  <si>
    <t>1130000000</t>
  </si>
  <si>
    <t xml:space="preserve">          Организация предоставления дополнительного образования детей в муниципальных организациях дополнительного образования спортивной направленности</t>
  </si>
  <si>
    <t>1130119750</t>
  </si>
  <si>
    <t xml:space="preserve">          Капитальный ремонт, текущий и (или) развитие материально-технической базы муниципальных организаций дополнительного образования</t>
  </si>
  <si>
    <t>1130119760</t>
  </si>
  <si>
    <t xml:space="preserve">          Развитие инфраструктуры объектов спорта</t>
  </si>
  <si>
    <t>1130119770</t>
  </si>
  <si>
    <t xml:space="preserve">    Массовый спорт</t>
  </si>
  <si>
    <t>1102</t>
  </si>
  <si>
    <t xml:space="preserve">        Подпрограмма "Развитие физической культуры, спорта на  территории  Невьянского городского округа"</t>
  </si>
  <si>
    <t>1140000000</t>
  </si>
  <si>
    <t xml:space="preserve">          Развитие материально-технической базы муниципальных организаций физической культуры и спорта и (или) текущий, капитальный ремонт</t>
  </si>
  <si>
    <t>1140119780</t>
  </si>
  <si>
    <t xml:space="preserve">          Организация и проведение физкультурно-оздоровительных и спортивно-массовых мероприятий</t>
  </si>
  <si>
    <t>1140119790</t>
  </si>
  <si>
    <t xml:space="preserve">          Обеспечение деятельности муниципальных учреждений физической культуры и спорта</t>
  </si>
  <si>
    <t>1140119800</t>
  </si>
  <si>
    <t xml:space="preserve">          Реализация мероприятий по поэтапному внедрению Всероссийского физкультурно-спортивного комплекса "Готов к труду и обороне" (ГТО)</t>
  </si>
  <si>
    <t>114P548Г00</t>
  </si>
  <si>
    <t>114P5S8Г00</t>
  </si>
  <si>
    <t xml:space="preserve">    Спорт высших достижений</t>
  </si>
  <si>
    <t>1103</t>
  </si>
  <si>
    <t xml:space="preserve">  СРЕДСТВА МАССОВОЙ ИНФОРМАЦИИ</t>
  </si>
  <si>
    <t>1200</t>
  </si>
  <si>
    <t xml:space="preserve">    Телевидение и радиовещание</t>
  </si>
  <si>
    <t>1201</t>
  </si>
  <si>
    <t xml:space="preserve">          Оказание услуг (выполнение работ) муниципальным автономным учреждением "Невьянская телестудия"</t>
  </si>
  <si>
    <t>0910213530</t>
  </si>
  <si>
    <t xml:space="preserve">    Периодическая печать и издательства</t>
  </si>
  <si>
    <t>1202</t>
  </si>
  <si>
    <t xml:space="preserve">    Другие вопросы в области средств массовой информации</t>
  </si>
  <si>
    <t>1204</t>
  </si>
  <si>
    <t xml:space="preserve">          Обеспечение муниципальных нужд в осуществлении распространения материалов по освещению деятельности органов местного самоуправления Невьянского городского округа и социально значимым вопросам в печатных изданиях, распространяемых на территории Невьянского городского округа</t>
  </si>
  <si>
    <t>0910213560</t>
  </si>
  <si>
    <t xml:space="preserve">  ОБСЛУЖИВАНИЕ ГОСУДАРСТВЕННОГО (МУНИЦИПАЛЬНОГО) ДОЛГА</t>
  </si>
  <si>
    <t>1300</t>
  </si>
  <si>
    <t xml:space="preserve">    Обслуживание государственного (муниципального) внутреннего долга</t>
  </si>
  <si>
    <t>1301</t>
  </si>
  <si>
    <t xml:space="preserve">        Подпрограмма "Управление муниципальным долгом"</t>
  </si>
  <si>
    <t>1320000000</t>
  </si>
  <si>
    <t xml:space="preserve">          Исполнение обязательств по обслуживанию муниципального долга Невьянского городского округа в соответствии с программой муниципальных заимствований Невьянского городского округа и заключенными контрактами (соглашениями)</t>
  </si>
  <si>
    <t>132017И210</t>
  </si>
  <si>
    <t xml:space="preserve">            Обслуживание муниципального долга</t>
  </si>
  <si>
    <t>730</t>
  </si>
  <si>
    <t>Всего расходов</t>
  </si>
  <si>
    <t>Приложение № 4</t>
  </si>
  <si>
    <t>на 2024 год и плановый период 2025 и 2026 годов»</t>
  </si>
  <si>
    <t>Код раздела, подраз-дела</t>
  </si>
  <si>
    <t>к решению Думы Невьянского городского округа</t>
  </si>
  <si>
    <t>0320113120</t>
  </si>
  <si>
    <t xml:space="preserve">          Строительство зданий муниципальных общеобразовательных организаций</t>
  </si>
  <si>
    <t xml:space="preserve">«О бюджете Невьянского городского округа </t>
  </si>
  <si>
    <t>Распределение бюджетных ассигнований по разделам, подразделам, целевым статьям  (муниципальным программам Невьянского городского округа и непрограммным направлениям деятельности), группам и подгруппам видов расходов классификации расходов бюджетов на 2024 год и   плановый период 2025 и 2026 годов</t>
  </si>
  <si>
    <t xml:space="preserve">        Подпрограмма "Применение практики инициативного бюджетирования на территории Невьянского городского округа до 2027 года"</t>
  </si>
  <si>
    <t xml:space="preserve">          Финансовое обеспечение расходов, направленных на исполнение предписаний, представлений, предостережений и иных актов реагирования государственных надзорных органов, решений судов в отношении муниципальных учреждений дополнительного образования</t>
  </si>
  <si>
    <t>0730167330</t>
  </si>
  <si>
    <t xml:space="preserve">          Создание в образовательных организациях условий для получения детьми-инвалидами качественного образования</t>
  </si>
  <si>
    <t>0740167410</t>
  </si>
  <si>
    <t xml:space="preserve">          Текущий и капитальный ремонт зданий и помещений, в которых размещаются муниципальные учреждения по работе с молодежью, включая разработку проектно-сметной и технической документации</t>
  </si>
  <si>
    <t>1110119715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</si>
  <si>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</si>
  <si>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</si>
  <si>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</si>
  <si>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</si>
  <si>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</si>
  <si>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</si>
  <si>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</si>
  <si>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</si>
  <si>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</si>
  <si>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</si>
  <si>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</si>
  <si>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</si>
  <si>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</si>
  <si>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</si>
  <si>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</si>
  <si>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</si>
  <si>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ИТОГО</t>
  </si>
  <si>
    <t>ВСЕГО</t>
  </si>
  <si>
    <t>0407</t>
  </si>
  <si>
    <t xml:space="preserve">        Лесное хозяйство</t>
  </si>
  <si>
    <t xml:space="preserve"> 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</si>
  <si>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  Выполнение мероприятий по энергосбережению и повышению энергетической эффективности системы уличного освещения Невьянского городского округа</t>
  </si>
  <si>
    <t xml:space="preserve">      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</si>
  <si>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072EВ51790</t>
  </si>
  <si>
    <t>0730145610</t>
  </si>
  <si>
    <t xml:space="preserve">        Обеспечение отдыха отдельных категорий детей, проживающих на территории Свердловской области, в организациях отдыха детей и их оздоровления, расположенных на побережье Черного моря</t>
  </si>
  <si>
    <t>12101L5762</t>
  </si>
  <si>
    <t>0640149500</t>
  </si>
  <si>
    <t xml:space="preserve">       Предоставление региональных социальных выплат молодым семьям на улучшение жилищных условий</t>
  </si>
  <si>
    <t xml:space="preserve">       Инвентаризация кладбищ (разработка информационной системы, обеспечивающей инвентаризацию мест погребения и захоронения на кладбищах)  </t>
  </si>
  <si>
    <t>0550115605</t>
  </si>
  <si>
    <t>7000107000</t>
  </si>
  <si>
    <t xml:space="preserve">        Расходы по исполнению предписаний органов, осуществляющих финансовый контроль</t>
  </si>
  <si>
    <t>7000140700</t>
  </si>
  <si>
    <t xml:space="preserve">            Резервный фонд Правительства Свердловской области</t>
  </si>
  <si>
    <t>031F367483</t>
  </si>
  <si>
    <t xml:space="preserve">          Переселение граждан из аварийного жилищного фонда за счет средств, поступивших от публично-правовой компании "Фонд развития территорий"</t>
  </si>
  <si>
    <t xml:space="preserve">            Содействие в организации электро-, тепло-, газо- и водоснабжения, водоотведения, снабжения населения топливом</t>
  </si>
  <si>
    <t>0730167360</t>
  </si>
  <si>
    <t xml:space="preserve">          Обеспечение деятельности образовательных учреждений по осуществлению полномочий по организации отдыха детей в каникулярное время</t>
  </si>
  <si>
    <t>0730167310</t>
  </si>
  <si>
    <t>0720167230</t>
  </si>
  <si>
    <t xml:space="preserve">             Организация мероприятий по развитию материально-технической базы муниципальных образовательных организаций</t>
  </si>
  <si>
    <t>1500115300</t>
  </si>
  <si>
    <t>0210112022</t>
  </si>
  <si>
    <t xml:space="preserve">             Обучение населения способам защиты от опасностей и действиям при чрезвычайных ситуациях</t>
  </si>
  <si>
    <t>0410214250</t>
  </si>
  <si>
    <t xml:space="preserve">          Мероприятия, связанные с обеспечением транспортной безопасности объектов транспортной инфраструктуры дорожного хозяйства</t>
  </si>
  <si>
    <t>031F367484</t>
  </si>
  <si>
    <t xml:space="preserve">       Меры социальной поддержки гражданам Невьянского городского округа для соблюдения правил личной гигиены и санитарии</t>
  </si>
  <si>
    <t>0530115396</t>
  </si>
  <si>
    <t>0720145200</t>
  </si>
  <si>
    <t xml:space="preserve">           Обеспечение дополнительных гарантий по социальной поддержке детей-сирот и детей, оставшихся без попечения родителей, лиц из числа детей-сирот и детей, оставшихся без попечения родителей, лиц, потерявших в период обучения обоих родителей или единственного</t>
  </si>
  <si>
    <t xml:space="preserve">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</si>
  <si>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1260143100</t>
  </si>
  <si>
    <t xml:space="preserve">         Внедрение механизмов инициативного бюджетирования на территории Свердловской области: "Приобретение тренировочных спортивных костюмов"</t>
  </si>
  <si>
    <t xml:space="preserve">         Внедрение механизмов инициативного бюджетирования на территории Невьянского городского округа: "Приобретение тренировочных спортивных костюмов"</t>
  </si>
  <si>
    <t xml:space="preserve">      Муниципальная программа "Формирование современной городской среды на территории Невьянского городского округа в период 2020-2030 годы"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</si>
  <si>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муниципальные дошкольные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</si>
  <si>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Финансовое обеспечение расходов на текущий и капитальный ремонт, приведение в соответствие с требованиями пожарной безопасности и санитарного законодательства зданий и помещений, в которых размещаются муниципальныe общеобразовательныe учреждения, включая приобретение сопутствующих товаров (работ, услуг), разработка проектно-сметной и технической документации, госэкспертиза</t>
  </si>
  <si>
    <t xml:space="preserve">          Комплекс противоэпидемических мероприятий, включая акарицидные и ларвицидные обработки, а также дератизацию на территории Невьянского городского округа</t>
  </si>
  <si>
    <t>7000110010</t>
  </si>
  <si>
    <t xml:space="preserve"> 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</si>
  <si>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  Предоставлениe субсидий муниципальным унитарным предприятиям Невьянского городского округа на погашение задолженности для завершения процедуры ликвидации и предотвращения банкротства</t>
  </si>
  <si>
    <t xml:space="preserve">        Предоставление меры социальной поддержки – выплата стипендии гражданам, обучающимся по договорам целевого обучения, заключенным с образовательными организациями высшего или среднего профессионального образования педагогической направленности и с управлением образования Невьянского городского округа  </t>
  </si>
  <si>
    <t>0740167290</t>
  </si>
  <si>
    <t xml:space="preserve">        Иные выплаты населению</t>
  </si>
  <si>
    <t>0820188215</t>
  </si>
  <si>
    <t xml:space="preserve">        Устройство автономного отопления в учреждениях культуры Невьянского городского округа</t>
  </si>
  <si>
    <t xml:space="preserve">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</si>
  <si>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0320242300</t>
  </si>
  <si>
    <t>03202S2300</t>
  </si>
  <si>
    <t xml:space="preserve">       Реализация проектов капитального строительства муниципального значения по развитию газификации</t>
  </si>
  <si>
    <t xml:space="preserve">        Реализация проектов капитального строительства муниципального значения по развитию газификации на территории Невьянского городского округа</t>
  </si>
  <si>
    <t xml:space="preserve">        Организация и проведение информационно-пропагандистских мероприятий по разъяснению сущности терроризма и его общественной опасности</t>
  </si>
  <si>
    <t xml:space="preserve">       Муниципальная программа "Повышение эффективности управления муниципальной собственностью Невьянского городского округа и распоряжения земельными участками, государственная собственность на которые не разграничена до 2027 года"</t>
  </si>
  <si>
    <t xml:space="preserve">         Подпрограмма "Организация управления муниципальной собственностью Невьянского городского округа, имуществом подлежащим оформлению в собственность Невьянского городского округа и другого имущества в случаях, установленных федеральными нормативными правовыми актами"</t>
  </si>
  <si>
    <t xml:space="preserve">        Расходы на приобретение имущества в казну Невьянского городского округа</t>
  </si>
  <si>
    <t>7000155490</t>
  </si>
  <si>
    <t xml:space="preserve">       Поощрение региональной управленческой команды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</si>
  <si>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0820146500</t>
  </si>
  <si>
    <t xml:space="preserve">     Обеспечение осуществления оплаты труда работников муниципальных учреждений культуры с учетом установленных указами Президента Российской Федерации показателей соотношения заработной платы для данной категории работников</t>
  </si>
  <si>
    <t xml:space="preserve">       Организация работ по ремонту и содержанию моторизированных обзорных камер наблюдения в местах общественного пребывания граждан, работающих в непрерывном, круглосуточном режиме, для осуществления визуального контроля за обстановкой на улицах города Невьянска и в населенных пунктах Невьянского городского округа </t>
  </si>
  <si>
    <t xml:space="preserve"> 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</si>
  <si>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</si>
  <si>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0610140500</t>
  </si>
  <si>
    <t>7000140600</t>
  </si>
  <si>
    <t xml:space="preserve">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</si>
  <si>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>0530115385</t>
  </si>
  <si>
    <t xml:space="preserve">           Субсидии  из местного бюджета МП  «Приозёрный» Невьянского городского округа на возмещение затрат по приобретению электроэнергии, понесенных при выполнении работ, оказании услуг, в целях обеспечения надежного и бесперебойного  водоснабжения и водоотведения потребителей на территории Невьянского городского округа</t>
  </si>
  <si>
    <t>70000140600</t>
  </si>
  <si>
    <t xml:space="preserve">  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</si>
  <si>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Обеспечение фондов оплаты труда работников органов местного самоуправления и работников муниципальных учреждений, за исключением работников, заработная плата которых определяется в соответствии с указами Президента Российской Федерации</t>
  </si>
  <si>
    <t xml:space="preserve">         Резервный фонд Правительства Свердловской области</t>
  </si>
  <si>
    <t xml:space="preserve">       Непрограммные мероприятия</t>
  </si>
  <si>
    <t>0720150500</t>
  </si>
  <si>
    <t xml:space="preserve">           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организаций, государственных профессиональных образовательных организаций на условиях софинансирования из федерального бюджета</t>
  </si>
  <si>
    <t>0740167420</t>
  </si>
  <si>
    <t xml:space="preserve">        Участие в конкурсах (мероприятиях) профессионального мастерства Всероссийского значения</t>
  </si>
  <si>
    <t xml:space="preserve">      Подпрограмма "Строительство объектов капитального строительства"</t>
  </si>
  <si>
    <t>0320113010</t>
  </si>
  <si>
    <t xml:space="preserve">      Подготовка к строительству земельных участков, право распоряжения которыми принадлежит администрации Невьянского городского округа</t>
  </si>
  <si>
    <t xml:space="preserve">      Муниципальная программа "Развитие жилищно-коммунального хозяйства и повышение энергетической эффективности в Невьянском городском округе до 2030 года"</t>
  </si>
  <si>
    <t xml:space="preserve">        Подпрограмма "Энергосбережение и повышение энергетической эффективности в Невьянском городском округе"</t>
  </si>
  <si>
    <t xml:space="preserve">        Подпрограмма "Энергосбережение и повышение энергетической эффективности в Невьянском городском округе" </t>
  </si>
  <si>
    <t>0710140500</t>
  </si>
  <si>
    <t xml:space="preserve">        Организация мероприятий по развитию материально-технической базы муниципальных образовательных организаций</t>
  </si>
  <si>
    <t>0720140500</t>
  </si>
  <si>
    <t>0740167430</t>
  </si>
  <si>
    <t xml:space="preserve">            Обеспечение выплат родителям (законным представителям) компенсации расходов по подвозу детей в муниципальные образовательные организации Невьянского городского округа, реализующие программы дошкольного образования</t>
  </si>
  <si>
    <t xml:space="preserve">            Подпрограмма "Обеспечение реализации муниципальной программы "Развитие муниципальной системы образования в Невьянском городском округе до 2027 года"</t>
  </si>
  <si>
    <t>0820143100</t>
  </si>
  <si>
    <t xml:space="preserve">        Обеспечение мероприятий по укреплению и развитию материально – технической базы муниципальных учреждений культурно – досуговой сферы</t>
  </si>
  <si>
    <t xml:space="preserve">            Капитальный ремонт, текущий и (или) развитие материально-технической базы муниципальных организаций дополнительного образования</t>
  </si>
  <si>
    <t>1140140500</t>
  </si>
  <si>
    <t>0320113170</t>
  </si>
  <si>
    <t xml:space="preserve">           Реконструкция зданий МБОУ СОШ №1 Невьянского городского округа, в том числе создание теплого перехода между зданиями</t>
  </si>
  <si>
    <t xml:space="preserve">            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</si>
  <si>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0720167240</t>
  </si>
  <si>
    <t xml:space="preserve">          Мера социальной поддержки по частичной оплате за организованное в муниципальных общеобразовательных учреждениях Невьянского городского округа горячее питание обучающихся на добровольной основе за счёт средств родителей (законных представителей) (или обучающихся)</t>
  </si>
  <si>
    <t xml:space="preserve">          Резервный фонд Правительства Свердловской области</t>
  </si>
  <si>
    <t>0820141300</t>
  </si>
  <si>
    <t>0560115615</t>
  </si>
  <si>
    <t xml:space="preserve">      Оснащение лесохозяйственных учреждений специализированной техникой для  проведения комплекса мероприятий по охране, защите, воспроизводству лесов, лесоразведению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</si>
</sst>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2"/>
      <color rgb="FF000000"/>
      <name val="Liberation Serif"/>
      <family val="1"/>
      <charset val="204"/>
    </font>
    <font>
      <sz val="12"/>
      <name val="Liberation Serif"/>
      <family val="1"/>
      <charset val="204"/>
    </font>
    <font>
      <sz val="10"/>
      <name val="Arial Cyr"/>
      <charset val="204"/>
    </font>
    <font>
      <sz val="11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4"/>
      <color rgb="FF000000"/>
      <name val="Liberation Serif"/>
      <family val="1"/>
      <charset val="204"/>
    </font>
    <font>
      <sz val="14"/>
      <color rgb="FF000000"/>
      <name val="Liberation Serif"/>
      <family val="1"/>
      <charset val="204"/>
    </font>
    <font>
      <sz val="14"/>
      <color theme="1"/>
      <name val="Liberation Serif"/>
      <family val="1"/>
      <charset val="204"/>
    </font>
    <font>
      <b/>
      <sz val="14"/>
      <color theme="1"/>
      <name val="Liberation Serif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3"/>
      <color rgb="FF00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1" fillId="0" borderId="0"/>
    <xf numFmtId="0" fontId="2" fillId="0" borderId="0">
      <alignment wrapText="1"/>
    </xf>
    <xf numFmtId="0" fontId="2" fillId="0" borderId="0"/>
    <xf numFmtId="0" fontId="3" fillId="0" borderId="0">
      <alignment horizontal="center"/>
    </xf>
    <xf numFmtId="0" fontId="2" fillId="0" borderId="0">
      <alignment horizontal="right"/>
    </xf>
    <xf numFmtId="0" fontId="2" fillId="0" borderId="1">
      <alignment horizontal="center" vertical="center" wrapText="1"/>
    </xf>
    <xf numFmtId="0" fontId="4" fillId="0" borderId="1">
      <alignment vertical="top" wrapText="1"/>
    </xf>
    <xf numFmtId="1" fontId="2" fillId="0" borderId="1">
      <alignment horizontal="center" vertical="top" shrinkToFit="1"/>
    </xf>
    <xf numFmtId="4" fontId="4" fillId="2" borderId="1">
      <alignment horizontal="right" vertical="top" shrinkToFit="1"/>
    </xf>
    <xf numFmtId="4" fontId="4" fillId="3" borderId="1">
      <alignment horizontal="right" vertical="top" shrinkToFit="1"/>
    </xf>
    <xf numFmtId="0" fontId="4" fillId="0" borderId="2">
      <alignment horizontal="right"/>
    </xf>
    <xf numFmtId="4" fontId="4" fillId="2" borderId="2">
      <alignment horizontal="right" vertical="top" shrinkToFit="1"/>
    </xf>
    <xf numFmtId="4" fontId="4" fillId="3" borderId="2">
      <alignment horizontal="right" vertical="top" shrinkToFit="1"/>
    </xf>
    <xf numFmtId="0" fontId="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4" borderId="0"/>
    <xf numFmtId="0" fontId="2" fillId="4" borderId="0">
      <alignment shrinkToFit="1"/>
    </xf>
    <xf numFmtId="1" fontId="2" fillId="0" borderId="1">
      <alignment horizontal="left" vertical="top" wrapText="1" indent="2"/>
    </xf>
    <xf numFmtId="0" fontId="2" fillId="4" borderId="0">
      <alignment horizontal="center"/>
    </xf>
    <xf numFmtId="4" fontId="4" fillId="0" borderId="1">
      <alignment horizontal="right" vertical="top" shrinkToFit="1"/>
    </xf>
    <xf numFmtId="4" fontId="2" fillId="0" borderId="1">
      <alignment horizontal="right" vertical="top" shrinkToFit="1"/>
    </xf>
    <xf numFmtId="0" fontId="7" fillId="0" borderId="0"/>
  </cellStyleXfs>
  <cellXfs count="50">
    <xf numFmtId="0" fontId="0" fillId="0" borderId="0" xfId="0"/>
    <xf numFmtId="4" fontId="10" fillId="0" borderId="3" xfId="12" applyNumberFormat="1" applyFont="1" applyFill="1" applyBorder="1" applyProtection="1">
      <alignment horizontal="right" vertical="top" shrinkToFit="1"/>
    </xf>
    <xf numFmtId="0" fontId="5" fillId="0" borderId="6" xfId="6" applyNumberFormat="1" applyFont="1" applyFill="1" applyBorder="1" applyProtection="1">
      <alignment horizontal="center" vertical="center" wrapText="1"/>
    </xf>
    <xf numFmtId="0" fontId="5" fillId="0" borderId="1" xfId="6" applyNumberFormat="1" applyFont="1" applyFill="1" applyProtection="1">
      <alignment horizontal="center" vertical="center" wrapText="1"/>
    </xf>
    <xf numFmtId="0" fontId="5" fillId="0" borderId="4" xfId="6" applyNumberFormat="1" applyFont="1" applyFill="1" applyBorder="1" applyAlignment="1" applyProtection="1">
      <alignment horizontal="center" vertical="top" wrapText="1"/>
    </xf>
    <xf numFmtId="0" fontId="9" fillId="0" borderId="0" xfId="0" applyFont="1" applyFill="1"/>
    <xf numFmtId="0" fontId="8" fillId="0" borderId="0" xfId="0" applyFont="1" applyFill="1"/>
    <xf numFmtId="0" fontId="6" fillId="0" borderId="7" xfId="1" applyFont="1" applyFill="1" applyBorder="1" applyAlignment="1" applyProtection="1">
      <alignment horizontal="center" vertical="top"/>
      <protection locked="0"/>
    </xf>
    <xf numFmtId="0" fontId="5" fillId="0" borderId="9" xfId="6" applyNumberFormat="1" applyFont="1" applyFill="1" applyBorder="1" applyAlignment="1" applyProtection="1">
      <alignment horizontal="center" vertical="top" wrapText="1"/>
    </xf>
    <xf numFmtId="0" fontId="5" fillId="0" borderId="10" xfId="6" applyNumberFormat="1" applyFont="1" applyFill="1" applyBorder="1" applyAlignment="1" applyProtection="1">
      <alignment horizontal="center" vertical="top" wrapText="1"/>
    </xf>
    <xf numFmtId="0" fontId="11" fillId="0" borderId="3" xfId="7" applyNumberFormat="1" applyFont="1" applyFill="1" applyBorder="1" applyProtection="1">
      <alignment vertical="top" wrapText="1"/>
    </xf>
    <xf numFmtId="1" fontId="11" fillId="0" borderId="3" xfId="8" applyNumberFormat="1" applyFont="1" applyFill="1" applyBorder="1" applyProtection="1">
      <alignment horizontal="center" vertical="top" shrinkToFit="1"/>
    </xf>
    <xf numFmtId="4" fontId="11" fillId="0" borderId="3" xfId="9" applyNumberFormat="1" applyFont="1" applyFill="1" applyBorder="1" applyProtection="1">
      <alignment horizontal="right" vertical="top" shrinkToFit="1"/>
    </xf>
    <xf numFmtId="0" fontId="0" fillId="0" borderId="0" xfId="0" applyFill="1"/>
    <xf numFmtId="0" fontId="10" fillId="0" borderId="3" xfId="7" applyNumberFormat="1" applyFont="1" applyFill="1" applyBorder="1" applyProtection="1">
      <alignment vertical="top" wrapText="1"/>
    </xf>
    <xf numFmtId="1" fontId="10" fillId="0" borderId="3" xfId="8" applyNumberFormat="1" applyFont="1" applyFill="1" applyBorder="1" applyProtection="1">
      <alignment horizontal="center" vertical="top" shrinkToFit="1"/>
    </xf>
    <xf numFmtId="4" fontId="10" fillId="0" borderId="3" xfId="9" applyNumberFormat="1" applyFont="1" applyFill="1" applyBorder="1" applyProtection="1">
      <alignment horizontal="right" vertical="top" shrinkToFit="1"/>
    </xf>
    <xf numFmtId="0" fontId="12" fillId="0" borderId="0" xfId="0" applyFont="1" applyFill="1" applyAlignment="1">
      <alignment vertical="top"/>
    </xf>
    <xf numFmtId="0" fontId="13" fillId="0" borderId="3" xfId="0" applyFont="1" applyFill="1" applyBorder="1" applyAlignment="1" applyProtection="1">
      <alignment vertical="top"/>
      <protection locked="0"/>
    </xf>
    <xf numFmtId="0" fontId="12" fillId="0" borderId="3" xfId="0" applyFont="1" applyFill="1" applyBorder="1" applyAlignment="1" applyProtection="1">
      <alignment vertical="top"/>
      <protection locked="0"/>
    </xf>
    <xf numFmtId="0" fontId="14" fillId="0" borderId="0" xfId="0" applyFont="1" applyFill="1"/>
    <xf numFmtId="0" fontId="12" fillId="0" borderId="3" xfId="0" applyFont="1" applyBorder="1"/>
    <xf numFmtId="49" fontId="12" fillId="0" borderId="3" xfId="0" applyNumberFormat="1" applyFont="1" applyBorder="1"/>
    <xf numFmtId="4" fontId="12" fillId="0" borderId="3" xfId="0" applyNumberFormat="1" applyFont="1" applyBorder="1"/>
    <xf numFmtId="49" fontId="11" fillId="0" borderId="3" xfId="8" applyNumberFormat="1" applyFont="1" applyFill="1" applyBorder="1" applyProtection="1">
      <alignment horizontal="center" vertical="top" shrinkToFit="1"/>
    </xf>
    <xf numFmtId="49" fontId="10" fillId="0" borderId="3" xfId="8" applyNumberFormat="1" applyFont="1" applyFill="1" applyBorder="1" applyProtection="1">
      <alignment horizontal="center" vertical="top" shrinkToFit="1"/>
    </xf>
    <xf numFmtId="0" fontId="15" fillId="0" borderId="3" xfId="7" applyNumberFormat="1" applyFont="1" applyFill="1" applyBorder="1" applyProtection="1">
      <alignment vertical="top" wrapText="1"/>
    </xf>
    <xf numFmtId="1" fontId="15" fillId="0" borderId="3" xfId="8" applyNumberFormat="1" applyFont="1" applyFill="1" applyBorder="1" applyProtection="1">
      <alignment horizontal="center" vertical="top" shrinkToFit="1"/>
    </xf>
    <xf numFmtId="4" fontId="15" fillId="0" borderId="3" xfId="9" applyNumberFormat="1" applyFont="1" applyFill="1" applyBorder="1" applyProtection="1">
      <alignment horizontal="right" vertical="top" shrinkToFit="1"/>
    </xf>
    <xf numFmtId="0" fontId="11" fillId="5" borderId="3" xfId="7" applyNumberFormat="1" applyFont="1" applyFill="1" applyBorder="1" applyProtection="1">
      <alignment vertical="top" wrapText="1"/>
    </xf>
    <xf numFmtId="1" fontId="11" fillId="5" borderId="3" xfId="8" applyNumberFormat="1" applyFont="1" applyFill="1" applyBorder="1" applyProtection="1">
      <alignment horizontal="center" vertical="top" shrinkToFit="1"/>
    </xf>
    <xf numFmtId="4" fontId="11" fillId="5" borderId="3" xfId="9" applyNumberFormat="1" applyFont="1" applyFill="1" applyBorder="1" applyProtection="1">
      <alignment horizontal="right" vertical="top" shrinkToFit="1"/>
    </xf>
    <xf numFmtId="0" fontId="0" fillId="0" borderId="0" xfId="0" applyFont="1" applyFill="1"/>
    <xf numFmtId="4" fontId="0" fillId="0" borderId="0" xfId="0" applyNumberFormat="1" applyFill="1"/>
    <xf numFmtId="4" fontId="11" fillId="0" borderId="0" xfId="9" applyNumberFormat="1" applyFont="1" applyFill="1" applyBorder="1" applyProtection="1">
      <alignment horizontal="right" vertical="top" shrinkToFit="1"/>
    </xf>
    <xf numFmtId="0" fontId="12" fillId="0" borderId="0" xfId="0" applyFont="1" applyAlignment="1">
      <alignment wrapText="1"/>
    </xf>
    <xf numFmtId="0" fontId="11" fillId="0" borderId="0" xfId="0" applyFont="1" applyAlignment="1">
      <alignment wrapText="1"/>
    </xf>
    <xf numFmtId="49" fontId="11" fillId="0" borderId="3" xfId="8" applyNumberFormat="1" applyFont="1" applyFill="1" applyBorder="1" applyAlignment="1" applyProtection="1">
      <alignment horizontal="center" vertical="top" shrinkToFit="1"/>
    </xf>
    <xf numFmtId="0" fontId="10" fillId="0" borderId="11" xfId="11" applyNumberFormat="1" applyFont="1" applyFill="1" applyBorder="1" applyAlignment="1" applyProtection="1">
      <alignment horizontal="left"/>
    </xf>
    <xf numFmtId="0" fontId="10" fillId="0" borderId="12" xfId="11" applyFont="1" applyFill="1" applyBorder="1" applyAlignment="1">
      <alignment horizontal="left"/>
    </xf>
    <xf numFmtId="0" fontId="10" fillId="0" borderId="5" xfId="11" applyFont="1" applyFill="1" applyBorder="1" applyAlignment="1">
      <alignment horizontal="left"/>
    </xf>
    <xf numFmtId="0" fontId="1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NumberFormat="1" applyFont="1" applyFill="1" applyAlignment="1">
      <alignment horizontal="center" vertical="top" wrapText="1"/>
    </xf>
    <xf numFmtId="49" fontId="6" fillId="0" borderId="7" xfId="1" applyNumberFormat="1" applyFont="1" applyFill="1" applyBorder="1" applyAlignment="1" applyProtection="1">
      <alignment horizontal="center" vertical="top" wrapText="1"/>
      <protection locked="0"/>
    </xf>
    <xf numFmtId="49" fontId="6" fillId="0" borderId="8" xfId="1" applyNumberFormat="1" applyFont="1" applyFill="1" applyBorder="1" applyAlignment="1" applyProtection="1">
      <alignment horizontal="center" vertical="top" wrapText="1"/>
      <protection locked="0"/>
    </xf>
    <xf numFmtId="164" fontId="6" fillId="0" borderId="5" xfId="26" applyNumberFormat="1" applyFont="1" applyFill="1" applyBorder="1" applyAlignment="1">
      <alignment horizontal="center" vertical="top"/>
    </xf>
    <xf numFmtId="164" fontId="6" fillId="0" borderId="3" xfId="26" applyNumberFormat="1" applyFont="1" applyFill="1" applyBorder="1" applyAlignment="1">
      <alignment horizontal="center" vertical="top"/>
    </xf>
    <xf numFmtId="0" fontId="5" fillId="0" borderId="5" xfId="6" applyNumberFormat="1" applyFont="1" applyFill="1" applyBorder="1" applyAlignment="1" applyProtection="1">
      <alignment horizontal="center" vertical="top" wrapText="1"/>
    </xf>
    <xf numFmtId="0" fontId="5" fillId="0" borderId="3" xfId="6" applyNumberFormat="1" applyFont="1" applyFill="1" applyBorder="1" applyAlignment="1" applyProtection="1">
      <alignment horizontal="center" vertical="top" wrapText="1"/>
    </xf>
  </cellXfs>
  <cellStyles count="27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3"/>
    <cellStyle name="xl24" xfId="2"/>
    <cellStyle name="xl25" xfId="11"/>
    <cellStyle name="xl26" xfId="21"/>
    <cellStyle name="xl27" xfId="12"/>
    <cellStyle name="xl28" xfId="13"/>
    <cellStyle name="xl29" xfId="4"/>
    <cellStyle name="xl30" xfId="5"/>
    <cellStyle name="xl31" xfId="14"/>
    <cellStyle name="xl32" xfId="7"/>
    <cellStyle name="xl33" xfId="22"/>
    <cellStyle name="xl34" xfId="8"/>
    <cellStyle name="xl35" xfId="23"/>
    <cellStyle name="xl36" xfId="9"/>
    <cellStyle name="xl37" xfId="24"/>
    <cellStyle name="xl38" xfId="25"/>
    <cellStyle name="xl39" xfId="10"/>
    <cellStyle name="Обычный" xfId="0" builtinId="0"/>
    <cellStyle name="Обычный 2" xfId="26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36"/>
  <sheetViews>
    <sheetView tabSelected="1" view="pageBreakPreview" topLeftCell="A703" zoomScale="124" zoomScaleSheetLayoutView="124" workbookViewId="0">
      <selection activeCell="A708" sqref="A708:A711"/>
    </sheetView>
  </sheetViews>
  <sheetFormatPr defaultRowHeight="18" x14ac:dyDescent="0.25"/>
  <cols>
    <col min="1" max="1" width="7.28515625" style="17" customWidth="1"/>
    <col min="2" max="2" width="56.28515625" style="13" customWidth="1"/>
    <col min="3" max="3" width="8.5703125" style="13" customWidth="1"/>
    <col min="4" max="4" width="16.85546875" style="13" customWidth="1"/>
    <col min="5" max="5" width="7.28515625" style="13" customWidth="1"/>
    <col min="6" max="6" width="18" style="13" customWidth="1"/>
    <col min="7" max="8" width="16.42578125" style="13" bestFit="1" customWidth="1"/>
    <col min="9" max="16384" width="9.140625" style="13"/>
  </cols>
  <sheetData>
    <row r="1" spans="1:8" s="5" customFormat="1" x14ac:dyDescent="0.25">
      <c r="A1" s="17"/>
      <c r="D1" s="41" t="s">
        <v>744</v>
      </c>
      <c r="E1" s="42"/>
      <c r="F1" s="42"/>
      <c r="G1" s="42"/>
      <c r="H1" s="42"/>
    </row>
    <row r="2" spans="1:8" s="5" customFormat="1" x14ac:dyDescent="0.25">
      <c r="A2" s="17"/>
      <c r="D2" s="41" t="s">
        <v>747</v>
      </c>
      <c r="E2" s="41"/>
      <c r="F2" s="41"/>
      <c r="G2" s="41"/>
      <c r="H2" s="41"/>
    </row>
    <row r="3" spans="1:8" s="5" customFormat="1" x14ac:dyDescent="0.25">
      <c r="A3" s="17"/>
      <c r="D3" s="41" t="s">
        <v>750</v>
      </c>
      <c r="E3" s="41"/>
      <c r="F3" s="41"/>
      <c r="G3" s="41"/>
      <c r="H3" s="41"/>
    </row>
    <row r="4" spans="1:8" s="5" customFormat="1" x14ac:dyDescent="0.25">
      <c r="A4" s="17"/>
      <c r="D4" s="41" t="s">
        <v>745</v>
      </c>
      <c r="E4" s="41"/>
      <c r="F4" s="41"/>
      <c r="G4" s="41"/>
      <c r="H4" s="41"/>
    </row>
    <row r="5" spans="1:8" s="5" customFormat="1" x14ac:dyDescent="0.2">
      <c r="A5" s="17"/>
    </row>
    <row r="6" spans="1:8" s="5" customFormat="1" ht="63.75" customHeight="1" x14ac:dyDescent="0.2">
      <c r="A6" s="43" t="s">
        <v>751</v>
      </c>
      <c r="B6" s="43"/>
      <c r="C6" s="43"/>
      <c r="D6" s="43"/>
      <c r="E6" s="43"/>
      <c r="F6" s="43"/>
      <c r="G6" s="43"/>
      <c r="H6" s="43"/>
    </row>
    <row r="8" spans="1:8" s="6" customFormat="1" ht="15" x14ac:dyDescent="0.2">
      <c r="A8" s="44" t="s">
        <v>0</v>
      </c>
      <c r="B8" s="48" t="s">
        <v>1</v>
      </c>
      <c r="C8" s="49" t="s">
        <v>746</v>
      </c>
      <c r="D8" s="49" t="s">
        <v>2</v>
      </c>
      <c r="E8" s="49" t="s">
        <v>3</v>
      </c>
      <c r="F8" s="46" t="s">
        <v>4</v>
      </c>
      <c r="G8" s="47"/>
      <c r="H8" s="47"/>
    </row>
    <row r="9" spans="1:8" s="6" customFormat="1" ht="15" x14ac:dyDescent="0.2">
      <c r="A9" s="45"/>
      <c r="B9" s="48"/>
      <c r="C9" s="49"/>
      <c r="D9" s="49"/>
      <c r="E9" s="49"/>
      <c r="F9" s="2" t="s">
        <v>5</v>
      </c>
      <c r="G9" s="3" t="s">
        <v>6</v>
      </c>
      <c r="H9" s="3" t="s">
        <v>7</v>
      </c>
    </row>
    <row r="10" spans="1:8" s="5" customFormat="1" ht="15" x14ac:dyDescent="0.2">
      <c r="A10" s="7">
        <v>1</v>
      </c>
      <c r="B10" s="8">
        <v>2</v>
      </c>
      <c r="C10" s="9">
        <v>3</v>
      </c>
      <c r="D10" s="9">
        <v>4</v>
      </c>
      <c r="E10" s="9">
        <v>5</v>
      </c>
      <c r="F10" s="4">
        <v>6</v>
      </c>
      <c r="G10" s="4">
        <v>7</v>
      </c>
      <c r="H10" s="4">
        <v>8</v>
      </c>
    </row>
    <row r="11" spans="1:8" ht="36" x14ac:dyDescent="0.25">
      <c r="A11" s="18">
        <v>1</v>
      </c>
      <c r="B11" s="14" t="s">
        <v>8</v>
      </c>
      <c r="C11" s="15" t="s">
        <v>9</v>
      </c>
      <c r="D11" s="15"/>
      <c r="E11" s="15"/>
      <c r="F11" s="16">
        <f>SUM(F12+F24+F39+F58+F63+F94+F98)</f>
        <v>242661.15000000002</v>
      </c>
      <c r="G11" s="16">
        <f>SUM(G12+G24+G39+G58+G63+G94+G98)</f>
        <v>180652.82</v>
      </c>
      <c r="H11" s="16">
        <f>SUM(H12+H24+H39+H58+H63+H94+H98)</f>
        <v>183437.69999999998</v>
      </c>
    </row>
    <row r="12" spans="1:8" ht="55.5" customHeight="1" x14ac:dyDescent="0.25">
      <c r="A12" s="18">
        <f>SUM(A11+1)</f>
        <v>2</v>
      </c>
      <c r="B12" s="14" t="s">
        <v>10</v>
      </c>
      <c r="C12" s="15" t="s">
        <v>11</v>
      </c>
      <c r="D12" s="15"/>
      <c r="E12" s="15"/>
      <c r="F12" s="16">
        <f>SUM(F13+F17)</f>
        <v>3618.61</v>
      </c>
      <c r="G12" s="16">
        <f t="shared" ref="G12:H12" si="0">SUM(G13+G17)</f>
        <v>3411.6</v>
      </c>
      <c r="H12" s="16">
        <f t="shared" si="0"/>
        <v>3548.3</v>
      </c>
    </row>
    <row r="13" spans="1:8" ht="72" x14ac:dyDescent="0.25">
      <c r="A13" s="19">
        <f t="shared" ref="A13:A102" si="1">SUM(A12+1)</f>
        <v>3</v>
      </c>
      <c r="B13" s="10" t="s">
        <v>12</v>
      </c>
      <c r="C13" s="11" t="s">
        <v>11</v>
      </c>
      <c r="D13" s="11" t="s">
        <v>13</v>
      </c>
      <c r="E13" s="11"/>
      <c r="F13" s="12">
        <f>SUM(F14)</f>
        <v>3268.5</v>
      </c>
      <c r="G13" s="12">
        <f t="shared" ref="G13:H13" si="2">SUM(G14)</f>
        <v>3411.6</v>
      </c>
      <c r="H13" s="12">
        <f t="shared" si="2"/>
        <v>3548.3</v>
      </c>
    </row>
    <row r="14" spans="1:8" ht="90" x14ac:dyDescent="0.25">
      <c r="A14" s="19">
        <f t="shared" si="1"/>
        <v>4</v>
      </c>
      <c r="B14" s="10" t="s">
        <v>14</v>
      </c>
      <c r="C14" s="11" t="s">
        <v>11</v>
      </c>
      <c r="D14" s="11" t="s">
        <v>15</v>
      </c>
      <c r="E14" s="11"/>
      <c r="F14" s="12">
        <f>SUM(F15)</f>
        <v>3268.5</v>
      </c>
      <c r="G14" s="12">
        <f t="shared" ref="G14:H14" si="3">SUM(G15)</f>
        <v>3411.6</v>
      </c>
      <c r="H14" s="12">
        <f t="shared" si="3"/>
        <v>3548.3</v>
      </c>
    </row>
    <row r="15" spans="1:8" x14ac:dyDescent="0.25">
      <c r="A15" s="19">
        <f t="shared" si="1"/>
        <v>5</v>
      </c>
      <c r="B15" s="10" t="s">
        <v>16</v>
      </c>
      <c r="C15" s="11" t="s">
        <v>11</v>
      </c>
      <c r="D15" s="11" t="s">
        <v>17</v>
      </c>
      <c r="E15" s="11"/>
      <c r="F15" s="12">
        <f>SUM(F16)</f>
        <v>3268.5</v>
      </c>
      <c r="G15" s="12">
        <f t="shared" ref="G15:H15" si="4">SUM(G16)</f>
        <v>3411.6</v>
      </c>
      <c r="H15" s="12">
        <f t="shared" si="4"/>
        <v>3548.3</v>
      </c>
    </row>
    <row r="16" spans="1:8" ht="36" x14ac:dyDescent="0.25">
      <c r="A16" s="19">
        <f t="shared" si="1"/>
        <v>6</v>
      </c>
      <c r="B16" s="10" t="s">
        <v>18</v>
      </c>
      <c r="C16" s="11" t="s">
        <v>11</v>
      </c>
      <c r="D16" s="11" t="s">
        <v>17</v>
      </c>
      <c r="E16" s="11" t="s">
        <v>19</v>
      </c>
      <c r="F16" s="12">
        <v>3268.5</v>
      </c>
      <c r="G16" s="12">
        <v>3411.6</v>
      </c>
      <c r="H16" s="12">
        <v>3548.3</v>
      </c>
    </row>
    <row r="17" spans="1:8" x14ac:dyDescent="0.25">
      <c r="A17" s="19">
        <f t="shared" si="1"/>
        <v>7</v>
      </c>
      <c r="B17" s="10" t="s">
        <v>22</v>
      </c>
      <c r="C17" s="11" t="s">
        <v>11</v>
      </c>
      <c r="D17" s="11" t="s">
        <v>23</v>
      </c>
      <c r="E17" s="11"/>
      <c r="F17" s="12">
        <f>SUM(F18+F20+F22)</f>
        <v>350.11</v>
      </c>
      <c r="G17" s="12">
        <f t="shared" ref="G17:H17" si="5">SUM(G18+G20+G22)</f>
        <v>0</v>
      </c>
      <c r="H17" s="12">
        <f t="shared" si="5"/>
        <v>0</v>
      </c>
    </row>
    <row r="18" spans="1:8" ht="114" customHeight="1" x14ac:dyDescent="0.25">
      <c r="A18" s="19">
        <f t="shared" si="1"/>
        <v>8</v>
      </c>
      <c r="B18" s="10" t="s">
        <v>842</v>
      </c>
      <c r="C18" s="11" t="s">
        <v>11</v>
      </c>
      <c r="D18" s="11">
        <v>7000140600</v>
      </c>
      <c r="E18" s="11"/>
      <c r="F18" s="12">
        <f>SUM(F19)</f>
        <v>105.18</v>
      </c>
      <c r="G18" s="12">
        <f t="shared" ref="G18:H18" si="6">SUM(G19)</f>
        <v>0</v>
      </c>
      <c r="H18" s="12">
        <f t="shared" si="6"/>
        <v>0</v>
      </c>
    </row>
    <row r="19" spans="1:8" ht="36" x14ac:dyDescent="0.25">
      <c r="A19" s="19">
        <f t="shared" si="1"/>
        <v>9</v>
      </c>
      <c r="B19" s="10" t="s">
        <v>18</v>
      </c>
      <c r="C19" s="11" t="s">
        <v>11</v>
      </c>
      <c r="D19" s="11">
        <v>7000140600</v>
      </c>
      <c r="E19" s="11">
        <v>120</v>
      </c>
      <c r="F19" s="12">
        <v>105.18</v>
      </c>
      <c r="G19" s="12">
        <v>0</v>
      </c>
      <c r="H19" s="12">
        <v>0</v>
      </c>
    </row>
    <row r="20" spans="1:8" ht="36" x14ac:dyDescent="0.25">
      <c r="A20" s="19">
        <f t="shared" si="1"/>
        <v>10</v>
      </c>
      <c r="B20" s="10" t="s">
        <v>793</v>
      </c>
      <c r="C20" s="11" t="s">
        <v>11</v>
      </c>
      <c r="D20" s="11">
        <v>7000140700</v>
      </c>
      <c r="E20" s="11"/>
      <c r="F20" s="12">
        <f>SUM(F21)</f>
        <v>101.71</v>
      </c>
      <c r="G20" s="12">
        <f t="shared" ref="G20:H20" si="7">SUM(G21)</f>
        <v>0</v>
      </c>
      <c r="H20" s="12">
        <f t="shared" si="7"/>
        <v>0</v>
      </c>
    </row>
    <row r="21" spans="1:8" ht="36" x14ac:dyDescent="0.25">
      <c r="A21" s="19">
        <f t="shared" si="1"/>
        <v>11</v>
      </c>
      <c r="B21" s="10" t="s">
        <v>18</v>
      </c>
      <c r="C21" s="11" t="s">
        <v>11</v>
      </c>
      <c r="D21" s="11">
        <v>7000140700</v>
      </c>
      <c r="E21" s="11">
        <v>120</v>
      </c>
      <c r="F21" s="12">
        <v>101.71</v>
      </c>
      <c r="G21" s="12">
        <v>0</v>
      </c>
      <c r="H21" s="12">
        <v>0</v>
      </c>
    </row>
    <row r="22" spans="1:8" ht="90" x14ac:dyDescent="0.25">
      <c r="A22" s="19">
        <f t="shared" si="1"/>
        <v>12</v>
      </c>
      <c r="B22" s="10" t="s">
        <v>828</v>
      </c>
      <c r="C22" s="11" t="s">
        <v>11</v>
      </c>
      <c r="D22" s="11">
        <v>7000155490</v>
      </c>
      <c r="E22" s="11"/>
      <c r="F22" s="12">
        <f>SUM(F23)</f>
        <v>143.22</v>
      </c>
      <c r="G22" s="12">
        <f t="shared" ref="G22:H22" si="8">SUM(G23)</f>
        <v>0</v>
      </c>
      <c r="H22" s="12">
        <f t="shared" si="8"/>
        <v>0</v>
      </c>
    </row>
    <row r="23" spans="1:8" ht="36" x14ac:dyDescent="0.25">
      <c r="A23" s="19">
        <f t="shared" si="1"/>
        <v>13</v>
      </c>
      <c r="B23" s="10" t="s">
        <v>18</v>
      </c>
      <c r="C23" s="11" t="s">
        <v>11</v>
      </c>
      <c r="D23" s="11">
        <v>7000155490</v>
      </c>
      <c r="E23" s="11">
        <v>120</v>
      </c>
      <c r="F23" s="12">
        <v>143.22</v>
      </c>
      <c r="G23" s="12">
        <v>0</v>
      </c>
      <c r="H23" s="12">
        <v>0</v>
      </c>
    </row>
    <row r="24" spans="1:8" ht="90" x14ac:dyDescent="0.25">
      <c r="A24" s="18">
        <f t="shared" si="1"/>
        <v>14</v>
      </c>
      <c r="B24" s="14" t="s">
        <v>20</v>
      </c>
      <c r="C24" s="15" t="s">
        <v>21</v>
      </c>
      <c r="D24" s="15"/>
      <c r="E24" s="15"/>
      <c r="F24" s="16">
        <f>SUM(F25)</f>
        <v>5839.8499999999995</v>
      </c>
      <c r="G24" s="16">
        <f t="shared" ref="G24:H24" si="9">SUM(G25)</f>
        <v>5772.4</v>
      </c>
      <c r="H24" s="16">
        <f t="shared" si="9"/>
        <v>5971.2</v>
      </c>
    </row>
    <row r="25" spans="1:8" x14ac:dyDescent="0.25">
      <c r="A25" s="19">
        <f t="shared" si="1"/>
        <v>15</v>
      </c>
      <c r="B25" s="10" t="s">
        <v>22</v>
      </c>
      <c r="C25" s="11" t="s">
        <v>21</v>
      </c>
      <c r="D25" s="11" t="s">
        <v>23</v>
      </c>
      <c r="E25" s="11"/>
      <c r="F25" s="12">
        <f>SUM(F26+F28+F31+F37+F35)</f>
        <v>5839.8499999999995</v>
      </c>
      <c r="G25" s="12">
        <f t="shared" ref="G25:H25" si="10">SUM(G26+G28+G31)</f>
        <v>5772.4</v>
      </c>
      <c r="H25" s="12">
        <f t="shared" si="10"/>
        <v>5971.2</v>
      </c>
    </row>
    <row r="26" spans="1:8" ht="36" x14ac:dyDescent="0.25">
      <c r="A26" s="19">
        <f t="shared" si="1"/>
        <v>16</v>
      </c>
      <c r="B26" s="10" t="s">
        <v>24</v>
      </c>
      <c r="C26" s="11" t="s">
        <v>21</v>
      </c>
      <c r="D26" s="11" t="s">
        <v>25</v>
      </c>
      <c r="E26" s="11"/>
      <c r="F26" s="12">
        <f>SUM(F27)</f>
        <v>2894.2</v>
      </c>
      <c r="G26" s="12">
        <f t="shared" ref="G26:H26" si="11">SUM(G27)</f>
        <v>3021</v>
      </c>
      <c r="H26" s="12">
        <f t="shared" si="11"/>
        <v>3142.1</v>
      </c>
    </row>
    <row r="27" spans="1:8" ht="36" x14ac:dyDescent="0.25">
      <c r="A27" s="19">
        <f t="shared" si="1"/>
        <v>17</v>
      </c>
      <c r="B27" s="10" t="s">
        <v>18</v>
      </c>
      <c r="C27" s="11" t="s">
        <v>21</v>
      </c>
      <c r="D27" s="11" t="s">
        <v>25</v>
      </c>
      <c r="E27" s="11" t="s">
        <v>19</v>
      </c>
      <c r="F27" s="12">
        <v>2894.2</v>
      </c>
      <c r="G27" s="12">
        <v>3021</v>
      </c>
      <c r="H27" s="12">
        <v>3142.1</v>
      </c>
    </row>
    <row r="28" spans="1:8" ht="72" x14ac:dyDescent="0.25">
      <c r="A28" s="19">
        <f t="shared" si="1"/>
        <v>18</v>
      </c>
      <c r="B28" s="10" t="s">
        <v>26</v>
      </c>
      <c r="C28" s="11" t="s">
        <v>21</v>
      </c>
      <c r="D28" s="11" t="s">
        <v>27</v>
      </c>
      <c r="E28" s="11"/>
      <c r="F28" s="12">
        <f>SUM(F29:F30)</f>
        <v>0</v>
      </c>
      <c r="G28" s="12">
        <f t="shared" ref="G28:H28" si="12">SUM(G29:G30)</f>
        <v>52.4</v>
      </c>
      <c r="H28" s="12">
        <f t="shared" si="12"/>
        <v>52.4</v>
      </c>
    </row>
    <row r="29" spans="1:8" ht="36" x14ac:dyDescent="0.25">
      <c r="A29" s="19">
        <f t="shared" si="1"/>
        <v>19</v>
      </c>
      <c r="B29" s="10" t="s">
        <v>18</v>
      </c>
      <c r="C29" s="11" t="s">
        <v>21</v>
      </c>
      <c r="D29" s="11" t="s">
        <v>27</v>
      </c>
      <c r="E29" s="11" t="s">
        <v>19</v>
      </c>
      <c r="F29" s="12">
        <v>0</v>
      </c>
      <c r="G29" s="12">
        <v>16.399999999999999</v>
      </c>
      <c r="H29" s="12">
        <v>16.399999999999999</v>
      </c>
    </row>
    <row r="30" spans="1:8" ht="54" x14ac:dyDescent="0.25">
      <c r="A30" s="19">
        <f t="shared" si="1"/>
        <v>20</v>
      </c>
      <c r="B30" s="10" t="s">
        <v>28</v>
      </c>
      <c r="C30" s="11" t="s">
        <v>21</v>
      </c>
      <c r="D30" s="11" t="s">
        <v>27</v>
      </c>
      <c r="E30" s="11" t="s">
        <v>29</v>
      </c>
      <c r="F30" s="12">
        <v>0</v>
      </c>
      <c r="G30" s="12">
        <v>36</v>
      </c>
      <c r="H30" s="12">
        <v>36</v>
      </c>
    </row>
    <row r="31" spans="1:8" ht="36" x14ac:dyDescent="0.25">
      <c r="A31" s="19">
        <f t="shared" si="1"/>
        <v>21</v>
      </c>
      <c r="B31" s="10" t="s">
        <v>30</v>
      </c>
      <c r="C31" s="11" t="s">
        <v>21</v>
      </c>
      <c r="D31" s="11" t="s">
        <v>31</v>
      </c>
      <c r="E31" s="11"/>
      <c r="F31" s="12">
        <f>SUM(F32:F34)</f>
        <v>2741.7000000000003</v>
      </c>
      <c r="G31" s="12">
        <f t="shared" ref="G31:H31" si="13">SUM(G32:G34)</f>
        <v>2699</v>
      </c>
      <c r="H31" s="12">
        <f t="shared" si="13"/>
        <v>2776.7</v>
      </c>
    </row>
    <row r="32" spans="1:8" ht="36" x14ac:dyDescent="0.25">
      <c r="A32" s="19">
        <f t="shared" si="1"/>
        <v>22</v>
      </c>
      <c r="B32" s="10" t="s">
        <v>18</v>
      </c>
      <c r="C32" s="11" t="s">
        <v>21</v>
      </c>
      <c r="D32" s="11" t="s">
        <v>31</v>
      </c>
      <c r="E32" s="11" t="s">
        <v>19</v>
      </c>
      <c r="F32" s="12">
        <v>2156.8000000000002</v>
      </c>
      <c r="G32" s="12">
        <v>2213.5</v>
      </c>
      <c r="H32" s="12">
        <v>2291.1999999999998</v>
      </c>
    </row>
    <row r="33" spans="1:8" ht="54" x14ac:dyDescent="0.25">
      <c r="A33" s="19">
        <f t="shared" si="1"/>
        <v>23</v>
      </c>
      <c r="B33" s="10" t="s">
        <v>28</v>
      </c>
      <c r="C33" s="11" t="s">
        <v>21</v>
      </c>
      <c r="D33" s="11" t="s">
        <v>31</v>
      </c>
      <c r="E33" s="11" t="s">
        <v>29</v>
      </c>
      <c r="F33" s="12">
        <v>537.9</v>
      </c>
      <c r="G33" s="12">
        <v>485.5</v>
      </c>
      <c r="H33" s="12">
        <v>485.5</v>
      </c>
    </row>
    <row r="34" spans="1:8" x14ac:dyDescent="0.25">
      <c r="A34" s="19">
        <f t="shared" si="1"/>
        <v>24</v>
      </c>
      <c r="B34" s="10" t="s">
        <v>111</v>
      </c>
      <c r="C34" s="11" t="s">
        <v>21</v>
      </c>
      <c r="D34" s="11" t="s">
        <v>31</v>
      </c>
      <c r="E34" s="11">
        <v>830</v>
      </c>
      <c r="F34" s="12">
        <v>47</v>
      </c>
      <c r="G34" s="12">
        <v>0</v>
      </c>
      <c r="H34" s="12">
        <v>0</v>
      </c>
    </row>
    <row r="35" spans="1:8" ht="126" x14ac:dyDescent="0.25">
      <c r="A35" s="19">
        <f t="shared" si="1"/>
        <v>25</v>
      </c>
      <c r="B35" s="10" t="s">
        <v>843</v>
      </c>
      <c r="C35" s="11" t="s">
        <v>21</v>
      </c>
      <c r="D35" s="11">
        <v>7000140600</v>
      </c>
      <c r="E35" s="11"/>
      <c r="F35" s="12">
        <f>SUM(F36)</f>
        <v>153.54</v>
      </c>
      <c r="G35" s="12">
        <f t="shared" ref="G35:H35" si="14">SUM(G36)</f>
        <v>0</v>
      </c>
      <c r="H35" s="12">
        <f t="shared" si="14"/>
        <v>0</v>
      </c>
    </row>
    <row r="36" spans="1:8" ht="36" x14ac:dyDescent="0.25">
      <c r="A36" s="19">
        <f t="shared" si="1"/>
        <v>26</v>
      </c>
      <c r="B36" s="10" t="s">
        <v>18</v>
      </c>
      <c r="C36" s="11" t="s">
        <v>21</v>
      </c>
      <c r="D36" s="11">
        <v>7000140600</v>
      </c>
      <c r="E36" s="11">
        <v>120</v>
      </c>
      <c r="F36" s="12">
        <v>153.54</v>
      </c>
      <c r="G36" s="12">
        <v>0</v>
      </c>
      <c r="H36" s="12">
        <v>0</v>
      </c>
    </row>
    <row r="37" spans="1:8" ht="36" x14ac:dyDescent="0.25">
      <c r="A37" s="19">
        <f t="shared" si="1"/>
        <v>27</v>
      </c>
      <c r="B37" s="10" t="s">
        <v>793</v>
      </c>
      <c r="C37" s="11" t="s">
        <v>21</v>
      </c>
      <c r="D37" s="11">
        <v>7000140700</v>
      </c>
      <c r="E37" s="11"/>
      <c r="F37" s="12">
        <f>SUM(F38)</f>
        <v>50.41</v>
      </c>
      <c r="G37" s="12">
        <f t="shared" ref="G37:H37" si="15">SUM(G38)</f>
        <v>0</v>
      </c>
      <c r="H37" s="12">
        <f t="shared" si="15"/>
        <v>0</v>
      </c>
    </row>
    <row r="38" spans="1:8" ht="36" x14ac:dyDescent="0.25">
      <c r="A38" s="19">
        <f t="shared" si="1"/>
        <v>28</v>
      </c>
      <c r="B38" s="10" t="s">
        <v>18</v>
      </c>
      <c r="C38" s="11" t="s">
        <v>21</v>
      </c>
      <c r="D38" s="11">
        <v>7000140700</v>
      </c>
      <c r="E38" s="11">
        <v>120</v>
      </c>
      <c r="F38" s="12">
        <v>50.41</v>
      </c>
      <c r="G38" s="12">
        <v>0</v>
      </c>
      <c r="H38" s="12">
        <v>0</v>
      </c>
    </row>
    <row r="39" spans="1:8" ht="108" x14ac:dyDescent="0.25">
      <c r="A39" s="18">
        <f t="shared" si="1"/>
        <v>29</v>
      </c>
      <c r="B39" s="14" t="s">
        <v>32</v>
      </c>
      <c r="C39" s="15" t="s">
        <v>33</v>
      </c>
      <c r="D39" s="15"/>
      <c r="E39" s="15"/>
      <c r="F39" s="16">
        <f>SUM(F40+F51)</f>
        <v>124854.41</v>
      </c>
      <c r="G39" s="16">
        <f t="shared" ref="G39:H39" si="16">SUM(G40+G51)</f>
        <v>123849.22</v>
      </c>
      <c r="H39" s="16">
        <f t="shared" si="16"/>
        <v>128191.79</v>
      </c>
    </row>
    <row r="40" spans="1:8" ht="72" x14ac:dyDescent="0.25">
      <c r="A40" s="19">
        <f t="shared" si="1"/>
        <v>30</v>
      </c>
      <c r="B40" s="10" t="s">
        <v>12</v>
      </c>
      <c r="C40" s="11" t="s">
        <v>33</v>
      </c>
      <c r="D40" s="11" t="s">
        <v>13</v>
      </c>
      <c r="E40" s="11"/>
      <c r="F40" s="12">
        <f>SUM(F41+F45)</f>
        <v>122948.03</v>
      </c>
      <c r="G40" s="12">
        <v>123849.22</v>
      </c>
      <c r="H40" s="12">
        <v>128191.79</v>
      </c>
    </row>
    <row r="41" spans="1:8" ht="38.25" customHeight="1" x14ac:dyDescent="0.25">
      <c r="A41" s="19">
        <f t="shared" si="1"/>
        <v>31</v>
      </c>
      <c r="B41" s="10" t="s">
        <v>34</v>
      </c>
      <c r="C41" s="11" t="s">
        <v>33</v>
      </c>
      <c r="D41" s="11" t="s">
        <v>35</v>
      </c>
      <c r="E41" s="11"/>
      <c r="F41" s="12">
        <f>SUM(F42)</f>
        <v>339</v>
      </c>
      <c r="G41" s="12">
        <f t="shared" ref="G41:H41" si="17">SUM(G42)</f>
        <v>189</v>
      </c>
      <c r="H41" s="12">
        <f t="shared" si="17"/>
        <v>189</v>
      </c>
    </row>
    <row r="42" spans="1:8" ht="72" x14ac:dyDescent="0.25">
      <c r="A42" s="19">
        <f t="shared" si="1"/>
        <v>32</v>
      </c>
      <c r="B42" s="10" t="s">
        <v>36</v>
      </c>
      <c r="C42" s="11" t="s">
        <v>33</v>
      </c>
      <c r="D42" s="11" t="s">
        <v>37</v>
      </c>
      <c r="E42" s="11"/>
      <c r="F42" s="12">
        <f>SUM(F43:F44)</f>
        <v>339</v>
      </c>
      <c r="G42" s="12">
        <f t="shared" ref="G42:H42" si="18">SUM(G43:G44)</f>
        <v>189</v>
      </c>
      <c r="H42" s="12">
        <f t="shared" si="18"/>
        <v>189</v>
      </c>
    </row>
    <row r="43" spans="1:8" ht="36" x14ac:dyDescent="0.25">
      <c r="A43" s="19">
        <f t="shared" si="1"/>
        <v>33</v>
      </c>
      <c r="B43" s="10" t="s">
        <v>18</v>
      </c>
      <c r="C43" s="11" t="s">
        <v>33</v>
      </c>
      <c r="D43" s="11" t="s">
        <v>37</v>
      </c>
      <c r="E43" s="11" t="s">
        <v>19</v>
      </c>
      <c r="F43" s="12">
        <v>258.14</v>
      </c>
      <c r="G43" s="12">
        <v>89</v>
      </c>
      <c r="H43" s="12">
        <v>89</v>
      </c>
    </row>
    <row r="44" spans="1:8" ht="54" x14ac:dyDescent="0.25">
      <c r="A44" s="19">
        <f t="shared" si="1"/>
        <v>34</v>
      </c>
      <c r="B44" s="10" t="s">
        <v>28</v>
      </c>
      <c r="C44" s="11" t="s">
        <v>33</v>
      </c>
      <c r="D44" s="11" t="s">
        <v>37</v>
      </c>
      <c r="E44" s="11" t="s">
        <v>29</v>
      </c>
      <c r="F44" s="12">
        <v>80.86</v>
      </c>
      <c r="G44" s="12">
        <v>100</v>
      </c>
      <c r="H44" s="12">
        <v>100</v>
      </c>
    </row>
    <row r="45" spans="1:8" ht="90" x14ac:dyDescent="0.25">
      <c r="A45" s="19">
        <f t="shared" si="1"/>
        <v>35</v>
      </c>
      <c r="B45" s="10" t="s">
        <v>14</v>
      </c>
      <c r="C45" s="11" t="s">
        <v>33</v>
      </c>
      <c r="D45" s="11" t="s">
        <v>15</v>
      </c>
      <c r="E45" s="11"/>
      <c r="F45" s="12">
        <f>SUM(F46)</f>
        <v>122609.03</v>
      </c>
      <c r="G45" s="12">
        <f t="shared" ref="G45:H45" si="19">SUM(G46)</f>
        <v>123660.22</v>
      </c>
      <c r="H45" s="12">
        <f t="shared" si="19"/>
        <v>128002.79</v>
      </c>
    </row>
    <row r="46" spans="1:8" ht="36" x14ac:dyDescent="0.25">
      <c r="A46" s="19">
        <f t="shared" si="1"/>
        <v>36</v>
      </c>
      <c r="B46" s="10" t="s">
        <v>38</v>
      </c>
      <c r="C46" s="11" t="s">
        <v>33</v>
      </c>
      <c r="D46" s="11" t="s">
        <v>39</v>
      </c>
      <c r="E46" s="11"/>
      <c r="F46" s="12">
        <f>SUM(F47:F50)</f>
        <v>122609.03</v>
      </c>
      <c r="G46" s="12">
        <f t="shared" ref="G46:H46" si="20">SUM(G47:G50)</f>
        <v>123660.22</v>
      </c>
      <c r="H46" s="12">
        <f t="shared" si="20"/>
        <v>128002.79</v>
      </c>
    </row>
    <row r="47" spans="1:8" ht="36" x14ac:dyDescent="0.25">
      <c r="A47" s="19">
        <f t="shared" si="1"/>
        <v>37</v>
      </c>
      <c r="B47" s="10" t="s">
        <v>18</v>
      </c>
      <c r="C47" s="11" t="s">
        <v>33</v>
      </c>
      <c r="D47" s="11" t="s">
        <v>39</v>
      </c>
      <c r="E47" s="11" t="s">
        <v>19</v>
      </c>
      <c r="F47" s="12">
        <f>107779.05+90+9.37</f>
        <v>107878.42</v>
      </c>
      <c r="G47" s="12">
        <v>108816.1</v>
      </c>
      <c r="H47" s="12">
        <v>112853.4</v>
      </c>
    </row>
    <row r="48" spans="1:8" ht="54" x14ac:dyDescent="0.25">
      <c r="A48" s="19">
        <f t="shared" si="1"/>
        <v>38</v>
      </c>
      <c r="B48" s="10" t="s">
        <v>28</v>
      </c>
      <c r="C48" s="11" t="s">
        <v>33</v>
      </c>
      <c r="D48" s="11" t="s">
        <v>39</v>
      </c>
      <c r="E48" s="11" t="s">
        <v>29</v>
      </c>
      <c r="F48" s="12">
        <f>14244.76-90-9.37</f>
        <v>14145.39</v>
      </c>
      <c r="G48" s="12">
        <v>14784.12</v>
      </c>
      <c r="H48" s="12">
        <v>15089.39</v>
      </c>
    </row>
    <row r="49" spans="1:8" ht="45.75" customHeight="1" x14ac:dyDescent="0.25">
      <c r="A49" s="19">
        <f t="shared" si="1"/>
        <v>39</v>
      </c>
      <c r="B49" s="10" t="s">
        <v>645</v>
      </c>
      <c r="C49" s="11" t="s">
        <v>33</v>
      </c>
      <c r="D49" s="11" t="s">
        <v>39</v>
      </c>
      <c r="E49" s="11">
        <v>320</v>
      </c>
      <c r="F49" s="12">
        <v>8.82</v>
      </c>
      <c r="G49" s="12">
        <v>0</v>
      </c>
      <c r="H49" s="12">
        <v>0</v>
      </c>
    </row>
    <row r="50" spans="1:8" ht="21.75" customHeight="1" x14ac:dyDescent="0.25">
      <c r="A50" s="19">
        <f t="shared" si="1"/>
        <v>40</v>
      </c>
      <c r="B50" s="10" t="s">
        <v>40</v>
      </c>
      <c r="C50" s="11" t="s">
        <v>33</v>
      </c>
      <c r="D50" s="11" t="s">
        <v>39</v>
      </c>
      <c r="E50" s="11" t="s">
        <v>41</v>
      </c>
      <c r="F50" s="12">
        <v>576.4</v>
      </c>
      <c r="G50" s="12">
        <v>60</v>
      </c>
      <c r="H50" s="12">
        <v>60</v>
      </c>
    </row>
    <row r="51" spans="1:8" x14ac:dyDescent="0.25">
      <c r="A51" s="19">
        <f t="shared" si="1"/>
        <v>41</v>
      </c>
      <c r="B51" s="10" t="s">
        <v>22</v>
      </c>
      <c r="C51" s="11" t="s">
        <v>33</v>
      </c>
      <c r="D51" s="11" t="s">
        <v>23</v>
      </c>
      <c r="E51" s="11"/>
      <c r="F51" s="12">
        <f>SUM(F54+F56+F52)</f>
        <v>1906.38</v>
      </c>
      <c r="G51" s="12">
        <f t="shared" ref="G51:H51" si="21">SUM(G54+G56+G52)</f>
        <v>0</v>
      </c>
      <c r="H51" s="12">
        <f t="shared" si="21"/>
        <v>0</v>
      </c>
    </row>
    <row r="52" spans="1:8" ht="113.25" customHeight="1" x14ac:dyDescent="0.25">
      <c r="A52" s="19">
        <f t="shared" si="1"/>
        <v>42</v>
      </c>
      <c r="B52" s="10" t="s">
        <v>843</v>
      </c>
      <c r="C52" s="11" t="s">
        <v>33</v>
      </c>
      <c r="D52" s="11">
        <v>7000140600</v>
      </c>
      <c r="E52" s="11"/>
      <c r="F52" s="12">
        <f>SUM(F53)</f>
        <v>1160.21</v>
      </c>
      <c r="G52" s="12">
        <f t="shared" ref="G52:H52" si="22">SUM(G53)</f>
        <v>0</v>
      </c>
      <c r="H52" s="12">
        <f t="shared" si="22"/>
        <v>0</v>
      </c>
    </row>
    <row r="53" spans="1:8" ht="36" x14ac:dyDescent="0.25">
      <c r="A53" s="19">
        <f t="shared" si="1"/>
        <v>43</v>
      </c>
      <c r="B53" s="10" t="s">
        <v>18</v>
      </c>
      <c r="C53" s="11" t="s">
        <v>33</v>
      </c>
      <c r="D53" s="11">
        <v>7000140600</v>
      </c>
      <c r="E53" s="11">
        <v>120</v>
      </c>
      <c r="F53" s="12">
        <v>1160.21</v>
      </c>
      <c r="G53" s="12">
        <v>0</v>
      </c>
      <c r="H53" s="12">
        <v>0</v>
      </c>
    </row>
    <row r="54" spans="1:8" ht="36" x14ac:dyDescent="0.25">
      <c r="A54" s="19">
        <f t="shared" si="1"/>
        <v>44</v>
      </c>
      <c r="B54" s="10" t="s">
        <v>793</v>
      </c>
      <c r="C54" s="11" t="s">
        <v>33</v>
      </c>
      <c r="D54" s="11">
        <v>7000140700</v>
      </c>
      <c r="E54" s="11"/>
      <c r="F54" s="12">
        <f>SUM(F55)</f>
        <v>268.86</v>
      </c>
      <c r="G54" s="12">
        <f t="shared" ref="G54:H54" si="23">SUM(G55)</f>
        <v>0</v>
      </c>
      <c r="H54" s="12">
        <f t="shared" si="23"/>
        <v>0</v>
      </c>
    </row>
    <row r="55" spans="1:8" ht="36" x14ac:dyDescent="0.25">
      <c r="A55" s="19">
        <f t="shared" si="1"/>
        <v>45</v>
      </c>
      <c r="B55" s="10" t="s">
        <v>18</v>
      </c>
      <c r="C55" s="11" t="s">
        <v>33</v>
      </c>
      <c r="D55" s="11">
        <v>7000140700</v>
      </c>
      <c r="E55" s="11">
        <v>120</v>
      </c>
      <c r="F55" s="12">
        <v>268.86</v>
      </c>
      <c r="G55" s="12">
        <v>0</v>
      </c>
      <c r="H55" s="12">
        <v>0</v>
      </c>
    </row>
    <row r="56" spans="1:8" ht="90" x14ac:dyDescent="0.25">
      <c r="A56" s="19">
        <f t="shared" si="1"/>
        <v>46</v>
      </c>
      <c r="B56" s="10" t="s">
        <v>828</v>
      </c>
      <c r="C56" s="11" t="s">
        <v>33</v>
      </c>
      <c r="D56" s="11">
        <v>7000155490</v>
      </c>
      <c r="E56" s="11"/>
      <c r="F56" s="12">
        <f>SUM(F57)</f>
        <v>477.31</v>
      </c>
      <c r="G56" s="12">
        <f t="shared" ref="G56:H56" si="24">SUM(G57)</f>
        <v>0</v>
      </c>
      <c r="H56" s="12">
        <f t="shared" si="24"/>
        <v>0</v>
      </c>
    </row>
    <row r="57" spans="1:8" ht="36" x14ac:dyDescent="0.25">
      <c r="A57" s="19">
        <f t="shared" si="1"/>
        <v>47</v>
      </c>
      <c r="B57" s="10" t="s">
        <v>18</v>
      </c>
      <c r="C57" s="11" t="s">
        <v>33</v>
      </c>
      <c r="D57" s="11">
        <v>7000155490</v>
      </c>
      <c r="E57" s="11">
        <v>120</v>
      </c>
      <c r="F57" s="12">
        <v>477.31</v>
      </c>
      <c r="G57" s="12">
        <v>0</v>
      </c>
      <c r="H57" s="12">
        <v>0</v>
      </c>
    </row>
    <row r="58" spans="1:8" x14ac:dyDescent="0.25">
      <c r="A58" s="18">
        <f t="shared" si="1"/>
        <v>48</v>
      </c>
      <c r="B58" s="14" t="s">
        <v>42</v>
      </c>
      <c r="C58" s="15" t="s">
        <v>43</v>
      </c>
      <c r="D58" s="15"/>
      <c r="E58" s="15"/>
      <c r="F58" s="16">
        <f>SUM(F59)</f>
        <v>36.4</v>
      </c>
      <c r="G58" s="16">
        <f t="shared" ref="G58:H58" si="25">SUM(G59)</f>
        <v>37.299999999999997</v>
      </c>
      <c r="H58" s="16">
        <f t="shared" si="25"/>
        <v>246.1</v>
      </c>
    </row>
    <row r="59" spans="1:8" ht="72" x14ac:dyDescent="0.25">
      <c r="A59" s="19">
        <f t="shared" si="1"/>
        <v>49</v>
      </c>
      <c r="B59" s="10" t="s">
        <v>12</v>
      </c>
      <c r="C59" s="11" t="s">
        <v>43</v>
      </c>
      <c r="D59" s="11" t="s">
        <v>13</v>
      </c>
      <c r="E59" s="11"/>
      <c r="F59" s="12">
        <f>SUM(F60)</f>
        <v>36.4</v>
      </c>
      <c r="G59" s="12">
        <f t="shared" ref="G59:H59" si="26">SUM(G60)</f>
        <v>37.299999999999997</v>
      </c>
      <c r="H59" s="12">
        <f t="shared" si="26"/>
        <v>246.1</v>
      </c>
    </row>
    <row r="60" spans="1:8" ht="90" x14ac:dyDescent="0.25">
      <c r="A60" s="19">
        <f t="shared" si="1"/>
        <v>50</v>
      </c>
      <c r="B60" s="10" t="s">
        <v>14</v>
      </c>
      <c r="C60" s="11" t="s">
        <v>43</v>
      </c>
      <c r="D60" s="11" t="s">
        <v>15</v>
      </c>
      <c r="E60" s="11"/>
      <c r="F60" s="12">
        <f>SUM(F61)</f>
        <v>36.4</v>
      </c>
      <c r="G60" s="12">
        <f t="shared" ref="G60:H60" si="27">SUM(G61)</f>
        <v>37.299999999999997</v>
      </c>
      <c r="H60" s="12">
        <f t="shared" si="27"/>
        <v>246.1</v>
      </c>
    </row>
    <row r="61" spans="1:8" ht="90" x14ac:dyDescent="0.25">
      <c r="A61" s="19">
        <f t="shared" si="1"/>
        <v>51</v>
      </c>
      <c r="B61" s="10" t="s">
        <v>44</v>
      </c>
      <c r="C61" s="11" t="s">
        <v>43</v>
      </c>
      <c r="D61" s="11" t="s">
        <v>45</v>
      </c>
      <c r="E61" s="11"/>
      <c r="F61" s="12">
        <f>SUM(F62)</f>
        <v>36.4</v>
      </c>
      <c r="G61" s="12">
        <f t="shared" ref="G61:H61" si="28">SUM(G62)</f>
        <v>37.299999999999997</v>
      </c>
      <c r="H61" s="12">
        <f t="shared" si="28"/>
        <v>246.1</v>
      </c>
    </row>
    <row r="62" spans="1:8" ht="54" x14ac:dyDescent="0.25">
      <c r="A62" s="19">
        <f t="shared" si="1"/>
        <v>52</v>
      </c>
      <c r="B62" s="10" t="s">
        <v>28</v>
      </c>
      <c r="C62" s="11" t="s">
        <v>43</v>
      </c>
      <c r="D62" s="11" t="s">
        <v>45</v>
      </c>
      <c r="E62" s="11" t="s">
        <v>29</v>
      </c>
      <c r="F62" s="12">
        <v>36.4</v>
      </c>
      <c r="G62" s="12">
        <v>37.299999999999997</v>
      </c>
      <c r="H62" s="12">
        <v>246.1</v>
      </c>
    </row>
    <row r="63" spans="1:8" ht="72" x14ac:dyDescent="0.25">
      <c r="A63" s="18">
        <f t="shared" si="1"/>
        <v>53</v>
      </c>
      <c r="B63" s="14" t="s">
        <v>46</v>
      </c>
      <c r="C63" s="15" t="s">
        <v>47</v>
      </c>
      <c r="D63" s="15"/>
      <c r="E63" s="15"/>
      <c r="F63" s="16">
        <f>SUM(F64+F79)</f>
        <v>30070.300000000003</v>
      </c>
      <c r="G63" s="16">
        <f t="shared" ref="G63:H63" si="29">SUM(G64+G79)</f>
        <v>30259.200000000001</v>
      </c>
      <c r="H63" s="16">
        <f t="shared" si="29"/>
        <v>31290.21</v>
      </c>
    </row>
    <row r="64" spans="1:8" ht="54" x14ac:dyDescent="0.25">
      <c r="A64" s="19">
        <f t="shared" si="1"/>
        <v>54</v>
      </c>
      <c r="B64" s="10" t="s">
        <v>48</v>
      </c>
      <c r="C64" s="11" t="s">
        <v>47</v>
      </c>
      <c r="D64" s="11" t="s">
        <v>49</v>
      </c>
      <c r="E64" s="11"/>
      <c r="F64" s="12">
        <f>SUM(F65+F70)</f>
        <v>24152.86</v>
      </c>
      <c r="G64" s="12">
        <f t="shared" ref="G64:H64" si="30">SUM(G65+G70)</f>
        <v>24999.23</v>
      </c>
      <c r="H64" s="12">
        <f t="shared" si="30"/>
        <v>25895.499999999996</v>
      </c>
    </row>
    <row r="65" spans="1:8" ht="54" x14ac:dyDescent="0.25">
      <c r="A65" s="19">
        <f t="shared" si="1"/>
        <v>55</v>
      </c>
      <c r="B65" s="10" t="s">
        <v>50</v>
      </c>
      <c r="C65" s="11" t="s">
        <v>47</v>
      </c>
      <c r="D65" s="11" t="s">
        <v>51</v>
      </c>
      <c r="E65" s="11"/>
      <c r="F65" s="12">
        <f>SUM(F66+F68)</f>
        <v>2059.6799999999998</v>
      </c>
      <c r="G65" s="12">
        <f t="shared" ref="G65:H65" si="31">SUM(G66+G68)</f>
        <v>1919.1599999999999</v>
      </c>
      <c r="H65" s="12">
        <f t="shared" si="31"/>
        <v>1919.1599999999999</v>
      </c>
    </row>
    <row r="66" spans="1:8" ht="54" x14ac:dyDescent="0.25">
      <c r="A66" s="19">
        <f t="shared" si="1"/>
        <v>56</v>
      </c>
      <c r="B66" s="10" t="s">
        <v>52</v>
      </c>
      <c r="C66" s="11" t="s">
        <v>47</v>
      </c>
      <c r="D66" s="11" t="s">
        <v>53</v>
      </c>
      <c r="E66" s="11"/>
      <c r="F66" s="12">
        <f>SUM(F67)</f>
        <v>1018.68</v>
      </c>
      <c r="G66" s="12">
        <f t="shared" ref="G66:H66" si="32">SUM(G67)</f>
        <v>878.16</v>
      </c>
      <c r="H66" s="12">
        <f t="shared" si="32"/>
        <v>878.16</v>
      </c>
    </row>
    <row r="67" spans="1:8" ht="54" x14ac:dyDescent="0.25">
      <c r="A67" s="19">
        <f t="shared" si="1"/>
        <v>57</v>
      </c>
      <c r="B67" s="10" t="s">
        <v>28</v>
      </c>
      <c r="C67" s="11" t="s">
        <v>47</v>
      </c>
      <c r="D67" s="11" t="s">
        <v>53</v>
      </c>
      <c r="E67" s="11" t="s">
        <v>29</v>
      </c>
      <c r="F67" s="12">
        <v>1018.68</v>
      </c>
      <c r="G67" s="12">
        <v>878.16</v>
      </c>
      <c r="H67" s="12">
        <v>878.16</v>
      </c>
    </row>
    <row r="68" spans="1:8" ht="72" x14ac:dyDescent="0.25">
      <c r="A68" s="19">
        <f t="shared" si="1"/>
        <v>58</v>
      </c>
      <c r="B68" s="10" t="s">
        <v>54</v>
      </c>
      <c r="C68" s="11" t="s">
        <v>47</v>
      </c>
      <c r="D68" s="11" t="s">
        <v>55</v>
      </c>
      <c r="E68" s="11"/>
      <c r="F68" s="12">
        <f>SUM(F69)</f>
        <v>1041</v>
      </c>
      <c r="G68" s="12">
        <f t="shared" ref="G68:H68" si="33">SUM(G69)</f>
        <v>1041</v>
      </c>
      <c r="H68" s="12">
        <f t="shared" si="33"/>
        <v>1041</v>
      </c>
    </row>
    <row r="69" spans="1:8" ht="54" x14ac:dyDescent="0.25">
      <c r="A69" s="19">
        <f t="shared" si="1"/>
        <v>59</v>
      </c>
      <c r="B69" s="10" t="s">
        <v>28</v>
      </c>
      <c r="C69" s="11" t="s">
        <v>47</v>
      </c>
      <c r="D69" s="11" t="s">
        <v>55</v>
      </c>
      <c r="E69" s="11" t="s">
        <v>29</v>
      </c>
      <c r="F69" s="12">
        <v>1041</v>
      </c>
      <c r="G69" s="12">
        <v>1041</v>
      </c>
      <c r="H69" s="12">
        <v>1041</v>
      </c>
    </row>
    <row r="70" spans="1:8" ht="90" x14ac:dyDescent="0.25">
      <c r="A70" s="19">
        <f t="shared" si="1"/>
        <v>60</v>
      </c>
      <c r="B70" s="10" t="s">
        <v>56</v>
      </c>
      <c r="C70" s="11" t="s">
        <v>47</v>
      </c>
      <c r="D70" s="11" t="s">
        <v>57</v>
      </c>
      <c r="E70" s="11"/>
      <c r="F70" s="12">
        <f>SUM(F71+F74+F77)</f>
        <v>22093.18</v>
      </c>
      <c r="G70" s="12">
        <f t="shared" ref="G70:H70" si="34">SUM(G71+G74+G77)</f>
        <v>23080.07</v>
      </c>
      <c r="H70" s="12">
        <f t="shared" si="34"/>
        <v>23976.339999999997</v>
      </c>
    </row>
    <row r="71" spans="1:8" ht="36" x14ac:dyDescent="0.25">
      <c r="A71" s="19">
        <f t="shared" si="1"/>
        <v>61</v>
      </c>
      <c r="B71" s="10" t="s">
        <v>38</v>
      </c>
      <c r="C71" s="11" t="s">
        <v>47</v>
      </c>
      <c r="D71" s="11" t="s">
        <v>58</v>
      </c>
      <c r="E71" s="11"/>
      <c r="F71" s="12">
        <f>SUM(F72:F73)</f>
        <v>21089.86</v>
      </c>
      <c r="G71" s="12">
        <f t="shared" ref="G71:H71" si="35">SUM(G72:G73)</f>
        <v>21930.3</v>
      </c>
      <c r="H71" s="12">
        <f t="shared" si="35"/>
        <v>22826.55</v>
      </c>
    </row>
    <row r="72" spans="1:8" ht="36" x14ac:dyDescent="0.25">
      <c r="A72" s="19">
        <f t="shared" si="1"/>
        <v>62</v>
      </c>
      <c r="B72" s="10" t="s">
        <v>18</v>
      </c>
      <c r="C72" s="11" t="s">
        <v>47</v>
      </c>
      <c r="D72" s="11" t="s">
        <v>58</v>
      </c>
      <c r="E72" s="11" t="s">
        <v>19</v>
      </c>
      <c r="F72" s="12">
        <v>20828.09</v>
      </c>
      <c r="G72" s="12">
        <v>21678.93</v>
      </c>
      <c r="H72" s="12">
        <v>22575.18</v>
      </c>
    </row>
    <row r="73" spans="1:8" ht="54" x14ac:dyDescent="0.25">
      <c r="A73" s="19">
        <f t="shared" si="1"/>
        <v>63</v>
      </c>
      <c r="B73" s="10" t="s">
        <v>28</v>
      </c>
      <c r="C73" s="11" t="s">
        <v>47</v>
      </c>
      <c r="D73" s="11" t="s">
        <v>58</v>
      </c>
      <c r="E73" s="11" t="s">
        <v>29</v>
      </c>
      <c r="F73" s="12">
        <v>261.77</v>
      </c>
      <c r="G73" s="12">
        <v>251.37</v>
      </c>
      <c r="H73" s="12">
        <v>251.37</v>
      </c>
    </row>
    <row r="74" spans="1:8" ht="72" x14ac:dyDescent="0.25">
      <c r="A74" s="19">
        <f t="shared" si="1"/>
        <v>64</v>
      </c>
      <c r="B74" s="10" t="s">
        <v>59</v>
      </c>
      <c r="C74" s="11" t="s">
        <v>47</v>
      </c>
      <c r="D74" s="11" t="s">
        <v>60</v>
      </c>
      <c r="E74" s="11"/>
      <c r="F74" s="12">
        <f>SUM(F75:F76)</f>
        <v>150.48000000000002</v>
      </c>
      <c r="G74" s="12">
        <f t="shared" ref="G74:H74" si="36">SUM(G75:G76)</f>
        <v>30.619999999999997</v>
      </c>
      <c r="H74" s="12">
        <f t="shared" si="36"/>
        <v>30.619999999999997</v>
      </c>
    </row>
    <row r="75" spans="1:8" ht="36" x14ac:dyDescent="0.25">
      <c r="A75" s="19">
        <f t="shared" si="1"/>
        <v>65</v>
      </c>
      <c r="B75" s="10" t="s">
        <v>18</v>
      </c>
      <c r="C75" s="11" t="s">
        <v>47</v>
      </c>
      <c r="D75" s="11" t="s">
        <v>60</v>
      </c>
      <c r="E75" s="11" t="s">
        <v>19</v>
      </c>
      <c r="F75" s="12">
        <v>94.48</v>
      </c>
      <c r="G75" s="12">
        <v>11.62</v>
      </c>
      <c r="H75" s="12">
        <v>11.62</v>
      </c>
    </row>
    <row r="76" spans="1:8" ht="54" x14ac:dyDescent="0.25">
      <c r="A76" s="19">
        <f t="shared" si="1"/>
        <v>66</v>
      </c>
      <c r="B76" s="10" t="s">
        <v>28</v>
      </c>
      <c r="C76" s="11" t="s">
        <v>47</v>
      </c>
      <c r="D76" s="11" t="s">
        <v>60</v>
      </c>
      <c r="E76" s="11" t="s">
        <v>29</v>
      </c>
      <c r="F76" s="12">
        <v>56</v>
      </c>
      <c r="G76" s="12">
        <v>19</v>
      </c>
      <c r="H76" s="12">
        <v>19</v>
      </c>
    </row>
    <row r="77" spans="1:8" ht="72" x14ac:dyDescent="0.25">
      <c r="A77" s="19">
        <f t="shared" si="1"/>
        <v>67</v>
      </c>
      <c r="B77" s="10" t="s">
        <v>61</v>
      </c>
      <c r="C77" s="11" t="s">
        <v>47</v>
      </c>
      <c r="D77" s="11" t="s">
        <v>62</v>
      </c>
      <c r="E77" s="11"/>
      <c r="F77" s="12">
        <f>SUM(F78)</f>
        <v>852.84</v>
      </c>
      <c r="G77" s="12">
        <f t="shared" ref="G77:H77" si="37">SUM(G78)</f>
        <v>1119.1500000000001</v>
      </c>
      <c r="H77" s="12">
        <f t="shared" si="37"/>
        <v>1119.17</v>
      </c>
    </row>
    <row r="78" spans="1:8" ht="54" x14ac:dyDescent="0.25">
      <c r="A78" s="19">
        <f t="shared" si="1"/>
        <v>68</v>
      </c>
      <c r="B78" s="10" t="s">
        <v>28</v>
      </c>
      <c r="C78" s="11" t="s">
        <v>47</v>
      </c>
      <c r="D78" s="11" t="s">
        <v>62</v>
      </c>
      <c r="E78" s="11" t="s">
        <v>29</v>
      </c>
      <c r="F78" s="12">
        <v>852.84</v>
      </c>
      <c r="G78" s="12">
        <v>1119.1500000000001</v>
      </c>
      <c r="H78" s="12">
        <v>1119.17</v>
      </c>
    </row>
    <row r="79" spans="1:8" x14ac:dyDescent="0.25">
      <c r="A79" s="19">
        <f t="shared" si="1"/>
        <v>69</v>
      </c>
      <c r="B79" s="10" t="s">
        <v>22</v>
      </c>
      <c r="C79" s="11" t="s">
        <v>47</v>
      </c>
      <c r="D79" s="11" t="s">
        <v>23</v>
      </c>
      <c r="E79" s="11"/>
      <c r="F79" s="12">
        <f>SUM(F80+F83+F85+F90+F92+F88)</f>
        <v>5917.4400000000005</v>
      </c>
      <c r="G79" s="12">
        <f t="shared" ref="G79:H79" si="38">SUM(G80+G83+G85+G90+G92+G88)</f>
        <v>5259.97</v>
      </c>
      <c r="H79" s="12">
        <f t="shared" si="38"/>
        <v>5394.7100000000009</v>
      </c>
    </row>
    <row r="80" spans="1:8" ht="72" x14ac:dyDescent="0.25">
      <c r="A80" s="19">
        <f t="shared" si="1"/>
        <v>70</v>
      </c>
      <c r="B80" s="10" t="s">
        <v>26</v>
      </c>
      <c r="C80" s="11" t="s">
        <v>47</v>
      </c>
      <c r="D80" s="11" t="s">
        <v>27</v>
      </c>
      <c r="E80" s="11"/>
      <c r="F80" s="12">
        <f>SUM(F81:F82)</f>
        <v>37.700000000000003</v>
      </c>
      <c r="G80" s="12">
        <f t="shared" ref="G80:H80" si="39">SUM(G81:G82)</f>
        <v>69.960000000000008</v>
      </c>
      <c r="H80" s="12">
        <f t="shared" si="39"/>
        <v>69.960000000000008</v>
      </c>
    </row>
    <row r="81" spans="1:8" ht="36" x14ac:dyDescent="0.25">
      <c r="A81" s="19">
        <f t="shared" si="1"/>
        <v>71</v>
      </c>
      <c r="B81" s="10" t="s">
        <v>18</v>
      </c>
      <c r="C81" s="11" t="s">
        <v>47</v>
      </c>
      <c r="D81" s="11" t="s">
        <v>27</v>
      </c>
      <c r="E81" s="11" t="s">
        <v>19</v>
      </c>
      <c r="F81" s="12">
        <f>18.96-11.26</f>
        <v>7.7000000000000011</v>
      </c>
      <c r="G81" s="12">
        <v>18.96</v>
      </c>
      <c r="H81" s="12">
        <v>18.96</v>
      </c>
    </row>
    <row r="82" spans="1:8" ht="54" x14ac:dyDescent="0.25">
      <c r="A82" s="19">
        <f t="shared" si="1"/>
        <v>72</v>
      </c>
      <c r="B82" s="10" t="s">
        <v>28</v>
      </c>
      <c r="C82" s="11" t="s">
        <v>47</v>
      </c>
      <c r="D82" s="11" t="s">
        <v>27</v>
      </c>
      <c r="E82" s="11" t="s">
        <v>29</v>
      </c>
      <c r="F82" s="12">
        <f>51-21</f>
        <v>30</v>
      </c>
      <c r="G82" s="12">
        <v>51</v>
      </c>
      <c r="H82" s="12">
        <v>51</v>
      </c>
    </row>
    <row r="83" spans="1:8" ht="36" x14ac:dyDescent="0.25">
      <c r="A83" s="19">
        <f t="shared" si="1"/>
        <v>73</v>
      </c>
      <c r="B83" s="10" t="s">
        <v>63</v>
      </c>
      <c r="C83" s="11" t="s">
        <v>47</v>
      </c>
      <c r="D83" s="11" t="s">
        <v>64</v>
      </c>
      <c r="E83" s="11"/>
      <c r="F83" s="12">
        <f>SUM(F84)</f>
        <v>1978.4</v>
      </c>
      <c r="G83" s="12">
        <f t="shared" ref="G83:H83" si="40">SUM(G84)</f>
        <v>2065.0500000000002</v>
      </c>
      <c r="H83" s="12">
        <f t="shared" si="40"/>
        <v>2147.8200000000002</v>
      </c>
    </row>
    <row r="84" spans="1:8" ht="36" x14ac:dyDescent="0.25">
      <c r="A84" s="19">
        <f t="shared" si="1"/>
        <v>74</v>
      </c>
      <c r="B84" s="10" t="s">
        <v>18</v>
      </c>
      <c r="C84" s="11" t="s">
        <v>47</v>
      </c>
      <c r="D84" s="11" t="s">
        <v>64</v>
      </c>
      <c r="E84" s="11" t="s">
        <v>19</v>
      </c>
      <c r="F84" s="12">
        <v>1978.4</v>
      </c>
      <c r="G84" s="12">
        <v>2065.0500000000002</v>
      </c>
      <c r="H84" s="12">
        <v>2147.8200000000002</v>
      </c>
    </row>
    <row r="85" spans="1:8" ht="36" x14ac:dyDescent="0.25">
      <c r="A85" s="19">
        <f t="shared" si="1"/>
        <v>75</v>
      </c>
      <c r="B85" s="10" t="s">
        <v>65</v>
      </c>
      <c r="C85" s="11" t="s">
        <v>47</v>
      </c>
      <c r="D85" s="11" t="s">
        <v>66</v>
      </c>
      <c r="E85" s="11"/>
      <c r="F85" s="12">
        <f>SUM(F86:F87)</f>
        <v>3022.53</v>
      </c>
      <c r="G85" s="12">
        <f t="shared" ref="G85:H85" si="41">SUM(G86:G87)</f>
        <v>3124.96</v>
      </c>
      <c r="H85" s="12">
        <f t="shared" si="41"/>
        <v>3176.9300000000003</v>
      </c>
    </row>
    <row r="86" spans="1:8" ht="36" x14ac:dyDescent="0.25">
      <c r="A86" s="19">
        <f t="shared" si="1"/>
        <v>76</v>
      </c>
      <c r="B86" s="10" t="s">
        <v>18</v>
      </c>
      <c r="C86" s="11" t="s">
        <v>47</v>
      </c>
      <c r="D86" s="11" t="s">
        <v>66</v>
      </c>
      <c r="E86" s="11" t="s">
        <v>19</v>
      </c>
      <c r="F86" s="12">
        <f>2485.98-10.91</f>
        <v>2475.0700000000002</v>
      </c>
      <c r="G86" s="12">
        <v>2590.87</v>
      </c>
      <c r="H86" s="12">
        <v>2692.84</v>
      </c>
    </row>
    <row r="87" spans="1:8" ht="54" x14ac:dyDescent="0.25">
      <c r="A87" s="19">
        <f t="shared" si="1"/>
        <v>77</v>
      </c>
      <c r="B87" s="10" t="s">
        <v>28</v>
      </c>
      <c r="C87" s="11" t="s">
        <v>47</v>
      </c>
      <c r="D87" s="11" t="s">
        <v>66</v>
      </c>
      <c r="E87" s="11" t="s">
        <v>29</v>
      </c>
      <c r="F87" s="12">
        <f>504.29+43.17</f>
        <v>547.46</v>
      </c>
      <c r="G87" s="12">
        <v>534.09</v>
      </c>
      <c r="H87" s="12">
        <v>484.09</v>
      </c>
    </row>
    <row r="88" spans="1:8" ht="126" x14ac:dyDescent="0.25">
      <c r="A88" s="19">
        <f t="shared" si="1"/>
        <v>78</v>
      </c>
      <c r="B88" s="10" t="s">
        <v>843</v>
      </c>
      <c r="C88" s="11" t="s">
        <v>47</v>
      </c>
      <c r="D88" s="11">
        <v>7000140600</v>
      </c>
      <c r="E88" s="11"/>
      <c r="F88" s="12">
        <f>SUM(F89)</f>
        <v>743.27</v>
      </c>
      <c r="G88" s="12">
        <f t="shared" ref="G88:H88" si="42">SUM(G89)</f>
        <v>0</v>
      </c>
      <c r="H88" s="12">
        <f t="shared" si="42"/>
        <v>0</v>
      </c>
    </row>
    <row r="89" spans="1:8" ht="36" x14ac:dyDescent="0.25">
      <c r="A89" s="19">
        <f t="shared" si="1"/>
        <v>79</v>
      </c>
      <c r="B89" s="10" t="s">
        <v>18</v>
      </c>
      <c r="C89" s="11" t="s">
        <v>47</v>
      </c>
      <c r="D89" s="11">
        <v>7000140600</v>
      </c>
      <c r="E89" s="11">
        <v>120</v>
      </c>
      <c r="F89" s="12">
        <v>743.27</v>
      </c>
      <c r="G89" s="12">
        <v>0</v>
      </c>
      <c r="H89" s="12">
        <v>0</v>
      </c>
    </row>
    <row r="90" spans="1:8" ht="36" x14ac:dyDescent="0.25">
      <c r="A90" s="19">
        <f t="shared" si="1"/>
        <v>80</v>
      </c>
      <c r="B90" s="10" t="s">
        <v>793</v>
      </c>
      <c r="C90" s="11" t="s">
        <v>47</v>
      </c>
      <c r="D90" s="11">
        <v>7000140700</v>
      </c>
      <c r="E90" s="11"/>
      <c r="F90" s="12">
        <f>SUM(F91)</f>
        <v>16.8</v>
      </c>
      <c r="G90" s="12">
        <f t="shared" ref="G90:H90" si="43">SUM(G91)</f>
        <v>0</v>
      </c>
      <c r="H90" s="12">
        <f t="shared" si="43"/>
        <v>0</v>
      </c>
    </row>
    <row r="91" spans="1:8" ht="36" x14ac:dyDescent="0.25">
      <c r="A91" s="19">
        <f t="shared" si="1"/>
        <v>81</v>
      </c>
      <c r="B91" s="10" t="s">
        <v>18</v>
      </c>
      <c r="C91" s="11" t="s">
        <v>47</v>
      </c>
      <c r="D91" s="11">
        <v>7000140700</v>
      </c>
      <c r="E91" s="11">
        <v>120</v>
      </c>
      <c r="F91" s="12">
        <v>16.8</v>
      </c>
      <c r="G91" s="12">
        <v>0</v>
      </c>
      <c r="H91" s="12">
        <v>0</v>
      </c>
    </row>
    <row r="92" spans="1:8" ht="90" x14ac:dyDescent="0.25">
      <c r="A92" s="19">
        <f t="shared" si="1"/>
        <v>82</v>
      </c>
      <c r="B92" s="10" t="s">
        <v>828</v>
      </c>
      <c r="C92" s="11" t="s">
        <v>47</v>
      </c>
      <c r="D92" s="11">
        <v>7000155490</v>
      </c>
      <c r="E92" s="11"/>
      <c r="F92" s="12">
        <f>SUM(F93)</f>
        <v>118.74</v>
      </c>
      <c r="G92" s="12">
        <f t="shared" ref="G92:H92" si="44">SUM(G93)</f>
        <v>0</v>
      </c>
      <c r="H92" s="12">
        <f t="shared" si="44"/>
        <v>0</v>
      </c>
    </row>
    <row r="93" spans="1:8" ht="36" x14ac:dyDescent="0.25">
      <c r="A93" s="19">
        <f t="shared" si="1"/>
        <v>83</v>
      </c>
      <c r="B93" s="10" t="s">
        <v>18</v>
      </c>
      <c r="C93" s="11" t="s">
        <v>47</v>
      </c>
      <c r="D93" s="11">
        <v>7000155490</v>
      </c>
      <c r="E93" s="11">
        <v>120</v>
      </c>
      <c r="F93" s="12">
        <v>118.74</v>
      </c>
      <c r="G93" s="12">
        <v>0</v>
      </c>
      <c r="H93" s="12">
        <v>0</v>
      </c>
    </row>
    <row r="94" spans="1:8" x14ac:dyDescent="0.25">
      <c r="A94" s="18">
        <f t="shared" si="1"/>
        <v>84</v>
      </c>
      <c r="B94" s="14" t="s">
        <v>67</v>
      </c>
      <c r="C94" s="15" t="s">
        <v>68</v>
      </c>
      <c r="D94" s="15"/>
      <c r="E94" s="15"/>
      <c r="F94" s="16">
        <f>SUM(F95)</f>
        <v>25050</v>
      </c>
      <c r="G94" s="16">
        <f t="shared" ref="G94:H94" si="45">SUM(G95)</f>
        <v>10000</v>
      </c>
      <c r="H94" s="16">
        <f t="shared" si="45"/>
        <v>10000</v>
      </c>
    </row>
    <row r="95" spans="1:8" x14ac:dyDescent="0.25">
      <c r="A95" s="19">
        <f t="shared" si="1"/>
        <v>85</v>
      </c>
      <c r="B95" s="10" t="s">
        <v>22</v>
      </c>
      <c r="C95" s="11" t="s">
        <v>68</v>
      </c>
      <c r="D95" s="11" t="s">
        <v>23</v>
      </c>
      <c r="E95" s="11"/>
      <c r="F95" s="12">
        <f>SUM(F96)</f>
        <v>25050</v>
      </c>
      <c r="G95" s="12">
        <f t="shared" ref="G95:H95" si="46">SUM(G96)</f>
        <v>10000</v>
      </c>
      <c r="H95" s="12">
        <f t="shared" si="46"/>
        <v>10000</v>
      </c>
    </row>
    <row r="96" spans="1:8" ht="36" x14ac:dyDescent="0.25">
      <c r="A96" s="19">
        <f t="shared" si="1"/>
        <v>86</v>
      </c>
      <c r="B96" s="10" t="s">
        <v>69</v>
      </c>
      <c r="C96" s="11" t="s">
        <v>68</v>
      </c>
      <c r="D96" s="11" t="s">
        <v>70</v>
      </c>
      <c r="E96" s="11"/>
      <c r="F96" s="12">
        <f>SUM(F97)</f>
        <v>25050</v>
      </c>
      <c r="G96" s="12">
        <f t="shared" ref="G96:H96" si="47">SUM(G97)</f>
        <v>10000</v>
      </c>
      <c r="H96" s="12">
        <f t="shared" si="47"/>
        <v>10000</v>
      </c>
    </row>
    <row r="97" spans="1:8" x14ac:dyDescent="0.25">
      <c r="A97" s="19">
        <f t="shared" si="1"/>
        <v>87</v>
      </c>
      <c r="B97" s="10" t="s">
        <v>71</v>
      </c>
      <c r="C97" s="11" t="s">
        <v>68</v>
      </c>
      <c r="D97" s="11" t="s">
        <v>70</v>
      </c>
      <c r="E97" s="11" t="s">
        <v>72</v>
      </c>
      <c r="F97" s="12">
        <f>15800+2250+7000</f>
        <v>25050</v>
      </c>
      <c r="G97" s="12">
        <v>10000</v>
      </c>
      <c r="H97" s="12">
        <v>10000</v>
      </c>
    </row>
    <row r="98" spans="1:8" x14ac:dyDescent="0.25">
      <c r="A98" s="18">
        <f t="shared" si="1"/>
        <v>88</v>
      </c>
      <c r="B98" s="14" t="s">
        <v>73</v>
      </c>
      <c r="C98" s="15" t="s">
        <v>74</v>
      </c>
      <c r="D98" s="15"/>
      <c r="E98" s="15"/>
      <c r="F98" s="16">
        <f>SUM(F99+F112+F129+F133)</f>
        <v>53191.58</v>
      </c>
      <c r="G98" s="16">
        <f t="shared" ref="G98:H98" si="48">SUM(G99+G112+G129+G133)</f>
        <v>7323.1</v>
      </c>
      <c r="H98" s="16">
        <f t="shared" si="48"/>
        <v>4190.1000000000004</v>
      </c>
    </row>
    <row r="99" spans="1:8" ht="72" x14ac:dyDescent="0.25">
      <c r="A99" s="19">
        <f t="shared" si="1"/>
        <v>89</v>
      </c>
      <c r="B99" s="10" t="s">
        <v>12</v>
      </c>
      <c r="C99" s="11" t="s">
        <v>74</v>
      </c>
      <c r="D99" s="11" t="s">
        <v>13</v>
      </c>
      <c r="E99" s="11"/>
      <c r="F99" s="12">
        <v>523.29999999999995</v>
      </c>
      <c r="G99" s="12">
        <v>538.1</v>
      </c>
      <c r="H99" s="12">
        <v>553.1</v>
      </c>
    </row>
    <row r="100" spans="1:8" ht="54" x14ac:dyDescent="0.25">
      <c r="A100" s="19">
        <f t="shared" si="1"/>
        <v>90</v>
      </c>
      <c r="B100" s="10" t="s">
        <v>75</v>
      </c>
      <c r="C100" s="11" t="s">
        <v>74</v>
      </c>
      <c r="D100" s="11" t="s">
        <v>76</v>
      </c>
      <c r="E100" s="11"/>
      <c r="F100" s="12">
        <f>SUM(F101)</f>
        <v>20</v>
      </c>
      <c r="G100" s="12">
        <f t="shared" ref="G100:H100" si="49">SUM(G101)</f>
        <v>20</v>
      </c>
      <c r="H100" s="12">
        <f t="shared" si="49"/>
        <v>20</v>
      </c>
    </row>
    <row r="101" spans="1:8" ht="108" x14ac:dyDescent="0.25">
      <c r="A101" s="19">
        <f t="shared" si="1"/>
        <v>91</v>
      </c>
      <c r="B101" s="10" t="s">
        <v>77</v>
      </c>
      <c r="C101" s="11" t="s">
        <v>74</v>
      </c>
      <c r="D101" s="11" t="s">
        <v>78</v>
      </c>
      <c r="E101" s="11"/>
      <c r="F101" s="12">
        <f>SUM(F102)</f>
        <v>20</v>
      </c>
      <c r="G101" s="12">
        <f t="shared" ref="G101:H101" si="50">SUM(G102)</f>
        <v>20</v>
      </c>
      <c r="H101" s="12">
        <f t="shared" si="50"/>
        <v>20</v>
      </c>
    </row>
    <row r="102" spans="1:8" ht="54" x14ac:dyDescent="0.25">
      <c r="A102" s="19">
        <f t="shared" si="1"/>
        <v>92</v>
      </c>
      <c r="B102" s="10" t="s">
        <v>28</v>
      </c>
      <c r="C102" s="11" t="s">
        <v>74</v>
      </c>
      <c r="D102" s="11" t="s">
        <v>78</v>
      </c>
      <c r="E102" s="11" t="s">
        <v>29</v>
      </c>
      <c r="F102" s="12">
        <v>20</v>
      </c>
      <c r="G102" s="12">
        <v>20</v>
      </c>
      <c r="H102" s="12">
        <v>20</v>
      </c>
    </row>
    <row r="103" spans="1:8" ht="90" x14ac:dyDescent="0.25">
      <c r="A103" s="19">
        <f t="shared" ref="A103:A174" si="51">SUM(A102+1)</f>
        <v>93</v>
      </c>
      <c r="B103" s="10" t="s">
        <v>14</v>
      </c>
      <c r="C103" s="11" t="s">
        <v>74</v>
      </c>
      <c r="D103" s="11" t="s">
        <v>15</v>
      </c>
      <c r="E103" s="11"/>
      <c r="F103" s="12">
        <f>SUM(F104+F106+F108+F110)</f>
        <v>503.3</v>
      </c>
      <c r="G103" s="12">
        <f t="shared" ref="G103:H103" si="52">SUM(G104+G106+G108+G110)</f>
        <v>518.1</v>
      </c>
      <c r="H103" s="12">
        <f t="shared" si="52"/>
        <v>533.1</v>
      </c>
    </row>
    <row r="104" spans="1:8" ht="126" x14ac:dyDescent="0.25">
      <c r="A104" s="19">
        <f t="shared" si="51"/>
        <v>94</v>
      </c>
      <c r="B104" s="10" t="s">
        <v>79</v>
      </c>
      <c r="C104" s="11" t="s">
        <v>74</v>
      </c>
      <c r="D104" s="11" t="s">
        <v>80</v>
      </c>
      <c r="E104" s="11"/>
      <c r="F104" s="12">
        <f>SUM(F105)</f>
        <v>0.2</v>
      </c>
      <c r="G104" s="12">
        <f t="shared" ref="G104:H104" si="53">SUM(G105)</f>
        <v>0.2</v>
      </c>
      <c r="H104" s="12">
        <f t="shared" si="53"/>
        <v>0.2</v>
      </c>
    </row>
    <row r="105" spans="1:8" ht="54" x14ac:dyDescent="0.25">
      <c r="A105" s="19">
        <f t="shared" si="51"/>
        <v>95</v>
      </c>
      <c r="B105" s="10" t="s">
        <v>28</v>
      </c>
      <c r="C105" s="11" t="s">
        <v>74</v>
      </c>
      <c r="D105" s="11" t="s">
        <v>80</v>
      </c>
      <c r="E105" s="11" t="s">
        <v>29</v>
      </c>
      <c r="F105" s="12">
        <v>0.2</v>
      </c>
      <c r="G105" s="12">
        <v>0.2</v>
      </c>
      <c r="H105" s="12">
        <v>0.2</v>
      </c>
    </row>
    <row r="106" spans="1:8" ht="54" x14ac:dyDescent="0.25">
      <c r="A106" s="19">
        <f t="shared" si="51"/>
        <v>96</v>
      </c>
      <c r="B106" s="10" t="s">
        <v>81</v>
      </c>
      <c r="C106" s="11" t="s">
        <v>74</v>
      </c>
      <c r="D106" s="11" t="s">
        <v>82</v>
      </c>
      <c r="E106" s="11"/>
      <c r="F106" s="12">
        <f>SUM(F107)</f>
        <v>120.9</v>
      </c>
      <c r="G106" s="12">
        <f t="shared" ref="G106:H106" si="54">SUM(G107)</f>
        <v>119.7</v>
      </c>
      <c r="H106" s="12">
        <f t="shared" si="54"/>
        <v>119.7</v>
      </c>
    </row>
    <row r="107" spans="1:8" ht="54" x14ac:dyDescent="0.25">
      <c r="A107" s="19">
        <f t="shared" si="51"/>
        <v>97</v>
      </c>
      <c r="B107" s="10" t="s">
        <v>28</v>
      </c>
      <c r="C107" s="11" t="s">
        <v>74</v>
      </c>
      <c r="D107" s="11" t="s">
        <v>82</v>
      </c>
      <c r="E107" s="11" t="s">
        <v>29</v>
      </c>
      <c r="F107" s="12">
        <v>120.9</v>
      </c>
      <c r="G107" s="12">
        <v>119.7</v>
      </c>
      <c r="H107" s="12">
        <v>119.7</v>
      </c>
    </row>
    <row r="108" spans="1:8" ht="180" x14ac:dyDescent="0.25">
      <c r="A108" s="19">
        <f t="shared" si="51"/>
        <v>98</v>
      </c>
      <c r="B108" s="10" t="s">
        <v>83</v>
      </c>
      <c r="C108" s="11" t="s">
        <v>74</v>
      </c>
      <c r="D108" s="11" t="s">
        <v>84</v>
      </c>
      <c r="E108" s="11"/>
      <c r="F108" s="12">
        <f>SUM(F109)</f>
        <v>0.2</v>
      </c>
      <c r="G108" s="12">
        <f t="shared" ref="G108:H108" si="55">SUM(G109)</f>
        <v>0.2</v>
      </c>
      <c r="H108" s="12">
        <f t="shared" si="55"/>
        <v>0.2</v>
      </c>
    </row>
    <row r="109" spans="1:8" ht="54" x14ac:dyDescent="0.25">
      <c r="A109" s="19">
        <f t="shared" si="51"/>
        <v>99</v>
      </c>
      <c r="B109" s="10" t="s">
        <v>28</v>
      </c>
      <c r="C109" s="11" t="s">
        <v>74</v>
      </c>
      <c r="D109" s="11" t="s">
        <v>84</v>
      </c>
      <c r="E109" s="11" t="s">
        <v>29</v>
      </c>
      <c r="F109" s="12">
        <v>0.2</v>
      </c>
      <c r="G109" s="12">
        <v>0.2</v>
      </c>
      <c r="H109" s="12">
        <v>0.2</v>
      </c>
    </row>
    <row r="110" spans="1:8" ht="126" x14ac:dyDescent="0.25">
      <c r="A110" s="19">
        <f t="shared" si="51"/>
        <v>100</v>
      </c>
      <c r="B110" s="10" t="s">
        <v>85</v>
      </c>
      <c r="C110" s="11" t="s">
        <v>74</v>
      </c>
      <c r="D110" s="11" t="s">
        <v>86</v>
      </c>
      <c r="E110" s="11"/>
      <c r="F110" s="12">
        <f>SUM(F111)</f>
        <v>382</v>
      </c>
      <c r="G110" s="12">
        <f t="shared" ref="G110:H110" si="56">SUM(G111)</f>
        <v>398</v>
      </c>
      <c r="H110" s="12">
        <f t="shared" si="56"/>
        <v>413</v>
      </c>
    </row>
    <row r="111" spans="1:8" ht="54" x14ac:dyDescent="0.25">
      <c r="A111" s="19">
        <f t="shared" si="51"/>
        <v>101</v>
      </c>
      <c r="B111" s="10" t="s">
        <v>28</v>
      </c>
      <c r="C111" s="11" t="s">
        <v>74</v>
      </c>
      <c r="D111" s="11" t="s">
        <v>86</v>
      </c>
      <c r="E111" s="11" t="s">
        <v>29</v>
      </c>
      <c r="F111" s="12">
        <v>382</v>
      </c>
      <c r="G111" s="12">
        <v>398</v>
      </c>
      <c r="H111" s="12">
        <v>413</v>
      </c>
    </row>
    <row r="112" spans="1:8" ht="108" x14ac:dyDescent="0.25">
      <c r="A112" s="19">
        <f t="shared" si="51"/>
        <v>102</v>
      </c>
      <c r="B112" s="10" t="s">
        <v>87</v>
      </c>
      <c r="C112" s="11" t="s">
        <v>74</v>
      </c>
      <c r="D112" s="11" t="s">
        <v>88</v>
      </c>
      <c r="E112" s="11"/>
      <c r="F112" s="12">
        <f>SUM(F113)</f>
        <v>33975.440000000002</v>
      </c>
      <c r="G112" s="12">
        <f t="shared" ref="G112:H112" si="57">SUM(G113)</f>
        <v>3780</v>
      </c>
      <c r="H112" s="12">
        <f t="shared" si="57"/>
        <v>780</v>
      </c>
    </row>
    <row r="113" spans="1:8" ht="129.75" customHeight="1" x14ac:dyDescent="0.25">
      <c r="A113" s="19">
        <f t="shared" si="51"/>
        <v>103</v>
      </c>
      <c r="B113" s="10" t="s">
        <v>89</v>
      </c>
      <c r="C113" s="11" t="s">
        <v>74</v>
      </c>
      <c r="D113" s="11" t="s">
        <v>90</v>
      </c>
      <c r="E113" s="11"/>
      <c r="F113" s="12">
        <f>SUM(F114+F117+F119+F121+F123+F125+F127)</f>
        <v>33975.440000000002</v>
      </c>
      <c r="G113" s="12">
        <f t="shared" ref="G113:H113" si="58">SUM(G114+G117+G119+G121+G123+G125+G127)</f>
        <v>3780</v>
      </c>
      <c r="H113" s="12">
        <f t="shared" si="58"/>
        <v>780</v>
      </c>
    </row>
    <row r="114" spans="1:8" ht="36" x14ac:dyDescent="0.25">
      <c r="A114" s="19">
        <f t="shared" si="51"/>
        <v>104</v>
      </c>
      <c r="B114" s="10" t="s">
        <v>91</v>
      </c>
      <c r="C114" s="11" t="s">
        <v>74</v>
      </c>
      <c r="D114" s="11" t="s">
        <v>92</v>
      </c>
      <c r="E114" s="11"/>
      <c r="F114" s="12">
        <f>SUM(F115:F116)</f>
        <v>7228.5</v>
      </c>
      <c r="G114" s="12">
        <f t="shared" ref="G114:H114" si="59">SUM(G116)</f>
        <v>3000</v>
      </c>
      <c r="H114" s="12">
        <f t="shared" si="59"/>
        <v>0</v>
      </c>
    </row>
    <row r="115" spans="1:8" ht="54" x14ac:dyDescent="0.25">
      <c r="A115" s="19"/>
      <c r="B115" s="10" t="s">
        <v>28</v>
      </c>
      <c r="C115" s="11" t="s">
        <v>74</v>
      </c>
      <c r="D115" s="11" t="s">
        <v>92</v>
      </c>
      <c r="E115" s="11">
        <v>240</v>
      </c>
      <c r="F115" s="12">
        <v>1380</v>
      </c>
      <c r="G115" s="12">
        <v>0</v>
      </c>
      <c r="H115" s="12">
        <v>0</v>
      </c>
    </row>
    <row r="116" spans="1:8" ht="22.5" customHeight="1" x14ac:dyDescent="0.25">
      <c r="A116" s="19">
        <f>SUM(A114+1)</f>
        <v>105</v>
      </c>
      <c r="B116" s="10" t="s">
        <v>40</v>
      </c>
      <c r="C116" s="11" t="s">
        <v>74</v>
      </c>
      <c r="D116" s="11" t="s">
        <v>92</v>
      </c>
      <c r="E116" s="11" t="s">
        <v>41</v>
      </c>
      <c r="F116" s="12">
        <v>5848.5</v>
      </c>
      <c r="G116" s="12">
        <v>3000</v>
      </c>
      <c r="H116" s="12">
        <v>0</v>
      </c>
    </row>
    <row r="117" spans="1:8" ht="108" x14ac:dyDescent="0.25">
      <c r="A117" s="19">
        <f t="shared" si="51"/>
        <v>106</v>
      </c>
      <c r="B117" s="10" t="s">
        <v>93</v>
      </c>
      <c r="C117" s="11" t="s">
        <v>74</v>
      </c>
      <c r="D117" s="11" t="s">
        <v>94</v>
      </c>
      <c r="E117" s="11"/>
      <c r="F117" s="12">
        <f>SUM(F118)</f>
        <v>24268</v>
      </c>
      <c r="G117" s="12">
        <f t="shared" ref="G117:H117" si="60">SUM(G118)</f>
        <v>100</v>
      </c>
      <c r="H117" s="12">
        <f t="shared" si="60"/>
        <v>100</v>
      </c>
    </row>
    <row r="118" spans="1:8" ht="54" x14ac:dyDescent="0.25">
      <c r="A118" s="19">
        <f t="shared" si="51"/>
        <v>107</v>
      </c>
      <c r="B118" s="10" t="s">
        <v>28</v>
      </c>
      <c r="C118" s="11" t="s">
        <v>74</v>
      </c>
      <c r="D118" s="11" t="s">
        <v>94</v>
      </c>
      <c r="E118" s="11" t="s">
        <v>29</v>
      </c>
      <c r="F118" s="12">
        <v>24268</v>
      </c>
      <c r="G118" s="12">
        <v>100</v>
      </c>
      <c r="H118" s="12">
        <v>100</v>
      </c>
    </row>
    <row r="119" spans="1:8" ht="54" x14ac:dyDescent="0.25">
      <c r="A119" s="19">
        <f t="shared" si="51"/>
        <v>108</v>
      </c>
      <c r="B119" s="10" t="s">
        <v>95</v>
      </c>
      <c r="C119" s="11" t="s">
        <v>74</v>
      </c>
      <c r="D119" s="11" t="s">
        <v>96</v>
      </c>
      <c r="E119" s="11"/>
      <c r="F119" s="12">
        <f>SUM(F120)</f>
        <v>1118.94</v>
      </c>
      <c r="G119" s="12">
        <f t="shared" ref="G119:H119" si="61">SUM(G120)</f>
        <v>570</v>
      </c>
      <c r="H119" s="12">
        <f t="shared" si="61"/>
        <v>570</v>
      </c>
    </row>
    <row r="120" spans="1:8" ht="54" x14ac:dyDescent="0.25">
      <c r="A120" s="19">
        <f t="shared" si="51"/>
        <v>109</v>
      </c>
      <c r="B120" s="10" t="s">
        <v>28</v>
      </c>
      <c r="C120" s="11" t="s">
        <v>74</v>
      </c>
      <c r="D120" s="11" t="s">
        <v>96</v>
      </c>
      <c r="E120" s="11" t="s">
        <v>29</v>
      </c>
      <c r="F120" s="12">
        <f>1368.94-250</f>
        <v>1118.94</v>
      </c>
      <c r="G120" s="12">
        <v>570</v>
      </c>
      <c r="H120" s="12">
        <v>570</v>
      </c>
    </row>
    <row r="121" spans="1:8" ht="90" x14ac:dyDescent="0.25">
      <c r="A121" s="19">
        <f t="shared" si="51"/>
        <v>110</v>
      </c>
      <c r="B121" s="10" t="s">
        <v>97</v>
      </c>
      <c r="C121" s="11" t="s">
        <v>74</v>
      </c>
      <c r="D121" s="11" t="s">
        <v>98</v>
      </c>
      <c r="E121" s="11"/>
      <c r="F121" s="12">
        <f>SUM(F122)</f>
        <v>1360</v>
      </c>
      <c r="G121" s="12">
        <f t="shared" ref="G121:H121" si="62">SUM(G122)</f>
        <v>0</v>
      </c>
      <c r="H121" s="12">
        <f t="shared" si="62"/>
        <v>0</v>
      </c>
    </row>
    <row r="122" spans="1:8" ht="54" x14ac:dyDescent="0.25">
      <c r="A122" s="19">
        <f t="shared" si="51"/>
        <v>111</v>
      </c>
      <c r="B122" s="10" t="s">
        <v>28</v>
      </c>
      <c r="C122" s="11" t="s">
        <v>74</v>
      </c>
      <c r="D122" s="11" t="s">
        <v>98</v>
      </c>
      <c r="E122" s="11" t="s">
        <v>29</v>
      </c>
      <c r="F122" s="12">
        <v>1360</v>
      </c>
      <c r="G122" s="12">
        <v>0</v>
      </c>
      <c r="H122" s="12">
        <v>0</v>
      </c>
    </row>
    <row r="123" spans="1:8" ht="72" x14ac:dyDescent="0.25">
      <c r="A123" s="19">
        <f t="shared" si="51"/>
        <v>112</v>
      </c>
      <c r="B123" s="10" t="s">
        <v>99</v>
      </c>
      <c r="C123" s="11" t="s">
        <v>74</v>
      </c>
      <c r="D123" s="11" t="s">
        <v>100</v>
      </c>
      <c r="E123" s="11"/>
      <c r="F123" s="12">
        <f>SUM(F124)</f>
        <v>0</v>
      </c>
      <c r="G123" s="12">
        <f t="shared" ref="G123:H123" si="63">SUM(G124)</f>
        <v>100</v>
      </c>
      <c r="H123" s="12">
        <f t="shared" si="63"/>
        <v>100</v>
      </c>
    </row>
    <row r="124" spans="1:8" ht="54" x14ac:dyDescent="0.25">
      <c r="A124" s="19">
        <f t="shared" si="51"/>
        <v>113</v>
      </c>
      <c r="B124" s="10" t="s">
        <v>28</v>
      </c>
      <c r="C124" s="11" t="s">
        <v>74</v>
      </c>
      <c r="D124" s="11" t="s">
        <v>100</v>
      </c>
      <c r="E124" s="11" t="s">
        <v>29</v>
      </c>
      <c r="F124" s="12">
        <v>0</v>
      </c>
      <c r="G124" s="12">
        <v>100</v>
      </c>
      <c r="H124" s="12">
        <v>100</v>
      </c>
    </row>
    <row r="125" spans="1:8" ht="90" x14ac:dyDescent="0.25">
      <c r="A125" s="19">
        <f t="shared" si="51"/>
        <v>114</v>
      </c>
      <c r="B125" s="10" t="s">
        <v>101</v>
      </c>
      <c r="C125" s="11" t="s">
        <v>74</v>
      </c>
      <c r="D125" s="11" t="s">
        <v>102</v>
      </c>
      <c r="E125" s="11"/>
      <c r="F125" s="12">
        <f>SUM(F126)</f>
        <v>0</v>
      </c>
      <c r="G125" s="12">
        <f t="shared" ref="G125:H125" si="64">SUM(G126)</f>
        <v>10</v>
      </c>
      <c r="H125" s="12">
        <f t="shared" si="64"/>
        <v>10</v>
      </c>
    </row>
    <row r="126" spans="1:8" ht="54" x14ac:dyDescent="0.25">
      <c r="A126" s="19">
        <f t="shared" si="51"/>
        <v>115</v>
      </c>
      <c r="B126" s="10" t="s">
        <v>28</v>
      </c>
      <c r="C126" s="11" t="s">
        <v>74</v>
      </c>
      <c r="D126" s="11" t="s">
        <v>102</v>
      </c>
      <c r="E126" s="11" t="s">
        <v>29</v>
      </c>
      <c r="F126" s="12">
        <v>0</v>
      </c>
      <c r="G126" s="12">
        <v>10</v>
      </c>
      <c r="H126" s="12">
        <v>10</v>
      </c>
    </row>
    <row r="127" spans="1:8" ht="36" x14ac:dyDescent="0.25">
      <c r="A127" s="19">
        <f t="shared" si="51"/>
        <v>116</v>
      </c>
      <c r="B127" s="10" t="s">
        <v>836</v>
      </c>
      <c r="C127" s="11" t="s">
        <v>74</v>
      </c>
      <c r="D127" s="24" t="s">
        <v>844</v>
      </c>
      <c r="E127" s="11"/>
      <c r="F127" s="12">
        <f>SUM(F128)</f>
        <v>0</v>
      </c>
      <c r="G127" s="12">
        <f t="shared" ref="G127:H127" si="65">SUM(G128)</f>
        <v>0</v>
      </c>
      <c r="H127" s="12">
        <f t="shared" si="65"/>
        <v>0</v>
      </c>
    </row>
    <row r="128" spans="1:8" ht="54" x14ac:dyDescent="0.25">
      <c r="A128" s="19">
        <f t="shared" si="51"/>
        <v>117</v>
      </c>
      <c r="B128" s="10" t="s">
        <v>28</v>
      </c>
      <c r="C128" s="11" t="s">
        <v>74</v>
      </c>
      <c r="D128" s="24" t="s">
        <v>844</v>
      </c>
      <c r="E128" s="11">
        <v>240</v>
      </c>
      <c r="F128" s="12">
        <v>0</v>
      </c>
      <c r="G128" s="12">
        <v>0</v>
      </c>
      <c r="H128" s="12">
        <v>0</v>
      </c>
    </row>
    <row r="129" spans="1:8" ht="54" x14ac:dyDescent="0.25">
      <c r="A129" s="19">
        <f t="shared" si="51"/>
        <v>118</v>
      </c>
      <c r="B129" s="10" t="s">
        <v>103</v>
      </c>
      <c r="C129" s="11" t="s">
        <v>74</v>
      </c>
      <c r="D129" s="11" t="s">
        <v>104</v>
      </c>
      <c r="E129" s="11"/>
      <c r="F129" s="12">
        <f>SUM(F130)</f>
        <v>5</v>
      </c>
      <c r="G129" s="12">
        <f t="shared" ref="G129:H129" si="66">SUM(G130)</f>
        <v>5</v>
      </c>
      <c r="H129" s="12">
        <f t="shared" si="66"/>
        <v>5</v>
      </c>
    </row>
    <row r="130" spans="1:8" ht="54" x14ac:dyDescent="0.25">
      <c r="A130" s="19">
        <f t="shared" si="51"/>
        <v>119</v>
      </c>
      <c r="B130" s="10" t="s">
        <v>105</v>
      </c>
      <c r="C130" s="11" t="s">
        <v>74</v>
      </c>
      <c r="D130" s="11" t="s">
        <v>106</v>
      </c>
      <c r="E130" s="11"/>
      <c r="F130" s="12">
        <f>SUM(F131)</f>
        <v>5</v>
      </c>
      <c r="G130" s="12">
        <f t="shared" ref="G130:H130" si="67">SUM(G131)</f>
        <v>5</v>
      </c>
      <c r="H130" s="12">
        <f t="shared" si="67"/>
        <v>5</v>
      </c>
    </row>
    <row r="131" spans="1:8" ht="90" x14ac:dyDescent="0.25">
      <c r="A131" s="19">
        <f t="shared" si="51"/>
        <v>120</v>
      </c>
      <c r="B131" s="10" t="s">
        <v>107</v>
      </c>
      <c r="C131" s="11" t="s">
        <v>74</v>
      </c>
      <c r="D131" s="11" t="s">
        <v>108</v>
      </c>
      <c r="E131" s="11"/>
      <c r="F131" s="12">
        <f>SUM(F132)</f>
        <v>5</v>
      </c>
      <c r="G131" s="12">
        <f t="shared" ref="G131:H131" si="68">SUM(G132)</f>
        <v>5</v>
      </c>
      <c r="H131" s="12">
        <f t="shared" si="68"/>
        <v>5</v>
      </c>
    </row>
    <row r="132" spans="1:8" ht="54" x14ac:dyDescent="0.25">
      <c r="A132" s="19">
        <f t="shared" si="51"/>
        <v>121</v>
      </c>
      <c r="B132" s="10" t="s">
        <v>28</v>
      </c>
      <c r="C132" s="11" t="s">
        <v>74</v>
      </c>
      <c r="D132" s="11" t="s">
        <v>108</v>
      </c>
      <c r="E132" s="11" t="s">
        <v>29</v>
      </c>
      <c r="F132" s="12">
        <v>5</v>
      </c>
      <c r="G132" s="12">
        <v>5</v>
      </c>
      <c r="H132" s="12">
        <v>5</v>
      </c>
    </row>
    <row r="133" spans="1:8" x14ac:dyDescent="0.25">
      <c r="A133" s="19">
        <f t="shared" si="51"/>
        <v>122</v>
      </c>
      <c r="B133" s="10" t="s">
        <v>22</v>
      </c>
      <c r="C133" s="11" t="s">
        <v>74</v>
      </c>
      <c r="D133" s="11" t="s">
        <v>23</v>
      </c>
      <c r="E133" s="11"/>
      <c r="F133" s="12">
        <f>SUM(F134+F136)</f>
        <v>18687.84</v>
      </c>
      <c r="G133" s="12">
        <f t="shared" ref="G133:H133" si="69">SUM(G134+G136)</f>
        <v>3000</v>
      </c>
      <c r="H133" s="12">
        <f t="shared" si="69"/>
        <v>2852</v>
      </c>
    </row>
    <row r="134" spans="1:8" ht="144" x14ac:dyDescent="0.25">
      <c r="A134" s="19">
        <f t="shared" si="51"/>
        <v>123</v>
      </c>
      <c r="B134" s="10" t="s">
        <v>109</v>
      </c>
      <c r="C134" s="11" t="s">
        <v>74</v>
      </c>
      <c r="D134" s="11" t="s">
        <v>110</v>
      </c>
      <c r="E134" s="11"/>
      <c r="F134" s="12">
        <f>SUM(F135)</f>
        <v>3354.52</v>
      </c>
      <c r="G134" s="12">
        <f t="shared" ref="G134:H134" si="70">SUM(G135)</f>
        <v>3000</v>
      </c>
      <c r="H134" s="12">
        <f t="shared" si="70"/>
        <v>2852</v>
      </c>
    </row>
    <row r="135" spans="1:8" x14ac:dyDescent="0.25">
      <c r="A135" s="19">
        <f t="shared" si="51"/>
        <v>124</v>
      </c>
      <c r="B135" s="10" t="s">
        <v>111</v>
      </c>
      <c r="C135" s="11" t="s">
        <v>74</v>
      </c>
      <c r="D135" s="11" t="s">
        <v>110</v>
      </c>
      <c r="E135" s="11" t="s">
        <v>112</v>
      </c>
      <c r="F135" s="12">
        <v>3354.52</v>
      </c>
      <c r="G135" s="12">
        <v>3000</v>
      </c>
      <c r="H135" s="12">
        <v>2852</v>
      </c>
    </row>
    <row r="136" spans="1:8" ht="108" x14ac:dyDescent="0.25">
      <c r="A136" s="19">
        <f t="shared" si="51"/>
        <v>125</v>
      </c>
      <c r="B136" s="10" t="s">
        <v>821</v>
      </c>
      <c r="C136" s="11" t="s">
        <v>74</v>
      </c>
      <c r="D136" s="24" t="s">
        <v>820</v>
      </c>
      <c r="E136" s="11"/>
      <c r="F136" s="12">
        <f>SUM(F137)</f>
        <v>15333.32</v>
      </c>
      <c r="G136" s="12">
        <f t="shared" ref="G136:H136" si="71">SUM(G137)</f>
        <v>0</v>
      </c>
      <c r="H136" s="12">
        <f t="shared" si="71"/>
        <v>0</v>
      </c>
    </row>
    <row r="137" spans="1:8" ht="90" x14ac:dyDescent="0.25">
      <c r="A137" s="19">
        <f t="shared" si="51"/>
        <v>126</v>
      </c>
      <c r="B137" s="10" t="s">
        <v>301</v>
      </c>
      <c r="C137" s="11" t="s">
        <v>74</v>
      </c>
      <c r="D137" s="24" t="s">
        <v>820</v>
      </c>
      <c r="E137" s="11">
        <v>810</v>
      </c>
      <c r="F137" s="12">
        <f>19253-3919.68</f>
        <v>15333.32</v>
      </c>
      <c r="G137" s="12">
        <v>0</v>
      </c>
      <c r="H137" s="12">
        <v>0</v>
      </c>
    </row>
    <row r="138" spans="1:8" ht="54" x14ac:dyDescent="0.25">
      <c r="A138" s="18">
        <f t="shared" si="51"/>
        <v>127</v>
      </c>
      <c r="B138" s="14" t="s">
        <v>113</v>
      </c>
      <c r="C138" s="15" t="s">
        <v>114</v>
      </c>
      <c r="D138" s="15"/>
      <c r="E138" s="15"/>
      <c r="F138" s="16">
        <f>SUM(F139+F148+F184)</f>
        <v>51561.179999999993</v>
      </c>
      <c r="G138" s="16">
        <f t="shared" ref="G138:H138" si="72">SUM(G139+G148+G184)</f>
        <v>42922.759999999995</v>
      </c>
      <c r="H138" s="16">
        <f t="shared" si="72"/>
        <v>43309.479999999996</v>
      </c>
    </row>
    <row r="139" spans="1:8" x14ac:dyDescent="0.25">
      <c r="A139" s="18">
        <f t="shared" si="51"/>
        <v>128</v>
      </c>
      <c r="B139" s="14" t="s">
        <v>115</v>
      </c>
      <c r="C139" s="15" t="s">
        <v>116</v>
      </c>
      <c r="D139" s="15"/>
      <c r="E139" s="15"/>
      <c r="F139" s="16">
        <f>SUM(F140)</f>
        <v>430</v>
      </c>
      <c r="G139" s="16">
        <f t="shared" ref="G139:H139" si="73">SUM(G140)</f>
        <v>100</v>
      </c>
      <c r="H139" s="16">
        <f t="shared" si="73"/>
        <v>100</v>
      </c>
    </row>
    <row r="140" spans="1:8" ht="61.5" customHeight="1" x14ac:dyDescent="0.25">
      <c r="A140" s="19">
        <f t="shared" si="51"/>
        <v>129</v>
      </c>
      <c r="B140" s="10" t="s">
        <v>117</v>
      </c>
      <c r="C140" s="11" t="s">
        <v>116</v>
      </c>
      <c r="D140" s="11" t="s">
        <v>118</v>
      </c>
      <c r="E140" s="11"/>
      <c r="F140" s="12">
        <f>SUM(F141)</f>
        <v>430</v>
      </c>
      <c r="G140" s="12">
        <f t="shared" ref="G140:H140" si="74">SUM(G141)</f>
        <v>100</v>
      </c>
      <c r="H140" s="12">
        <f t="shared" si="74"/>
        <v>100</v>
      </c>
    </row>
    <row r="141" spans="1:8" ht="54" x14ac:dyDescent="0.25">
      <c r="A141" s="19">
        <f t="shared" si="51"/>
        <v>130</v>
      </c>
      <c r="B141" s="10" t="s">
        <v>119</v>
      </c>
      <c r="C141" s="11" t="s">
        <v>116</v>
      </c>
      <c r="D141" s="11" t="s">
        <v>120</v>
      </c>
      <c r="E141" s="11"/>
      <c r="F141" s="12">
        <f>SUM(F142+F146+F144)</f>
        <v>430</v>
      </c>
      <c r="G141" s="12">
        <f t="shared" ref="G141:H141" si="75">SUM(G142+G146+G144)</f>
        <v>100</v>
      </c>
      <c r="H141" s="12">
        <f t="shared" si="75"/>
        <v>100</v>
      </c>
    </row>
    <row r="142" spans="1:8" ht="54" x14ac:dyDescent="0.25">
      <c r="A142" s="19">
        <f t="shared" si="51"/>
        <v>131</v>
      </c>
      <c r="B142" s="10" t="s">
        <v>121</v>
      </c>
      <c r="C142" s="11" t="s">
        <v>116</v>
      </c>
      <c r="D142" s="11" t="s">
        <v>122</v>
      </c>
      <c r="E142" s="11"/>
      <c r="F142" s="12">
        <f>SUM(F143)</f>
        <v>20.2</v>
      </c>
      <c r="G142" s="12">
        <f t="shared" ref="G142:H142" si="76">SUM(G143)</f>
        <v>100</v>
      </c>
      <c r="H142" s="12">
        <f t="shared" si="76"/>
        <v>100</v>
      </c>
    </row>
    <row r="143" spans="1:8" ht="54" x14ac:dyDescent="0.25">
      <c r="A143" s="19">
        <f t="shared" si="51"/>
        <v>132</v>
      </c>
      <c r="B143" s="10" t="s">
        <v>28</v>
      </c>
      <c r="C143" s="11" t="s">
        <v>116</v>
      </c>
      <c r="D143" s="11" t="s">
        <v>122</v>
      </c>
      <c r="E143" s="11" t="s">
        <v>29</v>
      </c>
      <c r="F143" s="12">
        <v>20.2</v>
      </c>
      <c r="G143" s="12">
        <v>100</v>
      </c>
      <c r="H143" s="12">
        <v>100</v>
      </c>
    </row>
    <row r="144" spans="1:8" ht="54" x14ac:dyDescent="0.25">
      <c r="A144" s="19">
        <f t="shared" si="51"/>
        <v>133</v>
      </c>
      <c r="B144" s="10" t="s">
        <v>804</v>
      </c>
      <c r="C144" s="11" t="s">
        <v>116</v>
      </c>
      <c r="D144" s="24" t="s">
        <v>803</v>
      </c>
      <c r="E144" s="11"/>
      <c r="F144" s="12">
        <f>SUM(F145)</f>
        <v>9.8000000000000007</v>
      </c>
      <c r="G144" s="12">
        <f t="shared" ref="G144:H144" si="77">SUM(G145)</f>
        <v>0</v>
      </c>
      <c r="H144" s="12">
        <f t="shared" si="77"/>
        <v>0</v>
      </c>
    </row>
    <row r="145" spans="1:8" ht="54" x14ac:dyDescent="0.25">
      <c r="A145" s="19">
        <f t="shared" si="51"/>
        <v>134</v>
      </c>
      <c r="B145" s="10" t="s">
        <v>28</v>
      </c>
      <c r="C145" s="11" t="s">
        <v>116</v>
      </c>
      <c r="D145" s="24" t="s">
        <v>803</v>
      </c>
      <c r="E145" s="11" t="s">
        <v>29</v>
      </c>
      <c r="F145" s="12">
        <v>9.8000000000000007</v>
      </c>
      <c r="G145" s="12">
        <v>0</v>
      </c>
      <c r="H145" s="12">
        <v>0</v>
      </c>
    </row>
    <row r="146" spans="1:8" ht="54" x14ac:dyDescent="0.25">
      <c r="A146" s="19">
        <f t="shared" si="51"/>
        <v>135</v>
      </c>
      <c r="B146" s="10" t="s">
        <v>123</v>
      </c>
      <c r="C146" s="11" t="s">
        <v>116</v>
      </c>
      <c r="D146" s="11" t="s">
        <v>124</v>
      </c>
      <c r="E146" s="11"/>
      <c r="F146" s="12">
        <f>SUM(F147)</f>
        <v>400</v>
      </c>
      <c r="G146" s="12">
        <f t="shared" ref="G146:H146" si="78">SUM(G147)</f>
        <v>0</v>
      </c>
      <c r="H146" s="12">
        <f t="shared" si="78"/>
        <v>0</v>
      </c>
    </row>
    <row r="147" spans="1:8" ht="54" x14ac:dyDescent="0.25">
      <c r="A147" s="19">
        <f t="shared" si="51"/>
        <v>136</v>
      </c>
      <c r="B147" s="10" t="s">
        <v>28</v>
      </c>
      <c r="C147" s="11" t="s">
        <v>116</v>
      </c>
      <c r="D147" s="11" t="s">
        <v>124</v>
      </c>
      <c r="E147" s="11" t="s">
        <v>29</v>
      </c>
      <c r="F147" s="12">
        <v>400</v>
      </c>
      <c r="G147" s="12">
        <v>0</v>
      </c>
      <c r="H147" s="12">
        <v>0</v>
      </c>
    </row>
    <row r="148" spans="1:8" ht="72" x14ac:dyDescent="0.25">
      <c r="A148" s="18">
        <f t="shared" si="51"/>
        <v>137</v>
      </c>
      <c r="B148" s="14" t="s">
        <v>125</v>
      </c>
      <c r="C148" s="15" t="s">
        <v>126</v>
      </c>
      <c r="D148" s="15"/>
      <c r="E148" s="15"/>
      <c r="F148" s="16">
        <f>SUM(F149+F179)</f>
        <v>42219.279999999992</v>
      </c>
      <c r="G148" s="16">
        <f t="shared" ref="G148:H148" si="79">SUM(G149+G179)</f>
        <v>41006.259999999995</v>
      </c>
      <c r="H148" s="16">
        <f t="shared" si="79"/>
        <v>41392.979999999996</v>
      </c>
    </row>
    <row r="149" spans="1:8" ht="72" x14ac:dyDescent="0.25">
      <c r="A149" s="19">
        <f t="shared" si="51"/>
        <v>138</v>
      </c>
      <c r="B149" s="10" t="s">
        <v>117</v>
      </c>
      <c r="C149" s="11" t="s">
        <v>126</v>
      </c>
      <c r="D149" s="11" t="s">
        <v>118</v>
      </c>
      <c r="E149" s="11"/>
      <c r="F149" s="12">
        <f>SUM(F150+F161+F176)</f>
        <v>40772.259999999995</v>
      </c>
      <c r="G149" s="12">
        <f t="shared" ref="G149:H149" si="80">SUM(G150+G161+G176)</f>
        <v>41006.259999999995</v>
      </c>
      <c r="H149" s="12">
        <f t="shared" si="80"/>
        <v>41392.979999999996</v>
      </c>
    </row>
    <row r="150" spans="1:8" ht="54" x14ac:dyDescent="0.25">
      <c r="A150" s="19">
        <f t="shared" si="51"/>
        <v>139</v>
      </c>
      <c r="B150" s="10" t="s">
        <v>119</v>
      </c>
      <c r="C150" s="11" t="s">
        <v>126</v>
      </c>
      <c r="D150" s="11" t="s">
        <v>120</v>
      </c>
      <c r="E150" s="11"/>
      <c r="F150" s="12">
        <f>SUM(F151+F155+F157+F159)</f>
        <v>9530.66</v>
      </c>
      <c r="G150" s="12">
        <f t="shared" ref="G150:H150" si="81">SUM(G151+G155+G157+G159)</f>
        <v>9794.66</v>
      </c>
      <c r="H150" s="12">
        <f t="shared" si="81"/>
        <v>10181.379999999999</v>
      </c>
    </row>
    <row r="151" spans="1:8" ht="54" x14ac:dyDescent="0.25">
      <c r="A151" s="19">
        <f t="shared" si="51"/>
        <v>140</v>
      </c>
      <c r="B151" s="10" t="s">
        <v>127</v>
      </c>
      <c r="C151" s="11" t="s">
        <v>126</v>
      </c>
      <c r="D151" s="11" t="s">
        <v>128</v>
      </c>
      <c r="E151" s="11"/>
      <c r="F151" s="12">
        <f>SUM(F152:F154)</f>
        <v>8580.66</v>
      </c>
      <c r="G151" s="12">
        <f t="shared" ref="G151:H151" si="82">SUM(G152:G154)</f>
        <v>8984.66</v>
      </c>
      <c r="H151" s="12">
        <f t="shared" si="82"/>
        <v>9371.3799999999992</v>
      </c>
    </row>
    <row r="152" spans="1:8" ht="36" x14ac:dyDescent="0.25">
      <c r="A152" s="19">
        <f t="shared" si="51"/>
        <v>141</v>
      </c>
      <c r="B152" s="10" t="s">
        <v>129</v>
      </c>
      <c r="C152" s="11" t="s">
        <v>126</v>
      </c>
      <c r="D152" s="11" t="s">
        <v>128</v>
      </c>
      <c r="E152" s="11" t="s">
        <v>130</v>
      </c>
      <c r="F152" s="12">
        <v>8045.78</v>
      </c>
      <c r="G152" s="12">
        <v>8429.66</v>
      </c>
      <c r="H152" s="12">
        <v>8766.3799999999992</v>
      </c>
    </row>
    <row r="153" spans="1:8" ht="54" x14ac:dyDescent="0.25">
      <c r="A153" s="19">
        <f t="shared" si="51"/>
        <v>142</v>
      </c>
      <c r="B153" s="10" t="s">
        <v>28</v>
      </c>
      <c r="C153" s="11" t="s">
        <v>126</v>
      </c>
      <c r="D153" s="11" t="s">
        <v>128</v>
      </c>
      <c r="E153" s="11" t="s">
        <v>29</v>
      </c>
      <c r="F153" s="12">
        <v>531.88</v>
      </c>
      <c r="G153" s="12">
        <v>552</v>
      </c>
      <c r="H153" s="12">
        <v>602</v>
      </c>
    </row>
    <row r="154" spans="1:8" ht="36" x14ac:dyDescent="0.25">
      <c r="A154" s="19">
        <f t="shared" si="51"/>
        <v>143</v>
      </c>
      <c r="B154" s="10" t="s">
        <v>40</v>
      </c>
      <c r="C154" s="11" t="s">
        <v>126</v>
      </c>
      <c r="D154" s="11" t="s">
        <v>128</v>
      </c>
      <c r="E154" s="11" t="s">
        <v>41</v>
      </c>
      <c r="F154" s="12">
        <v>3</v>
      </c>
      <c r="G154" s="12">
        <v>3</v>
      </c>
      <c r="H154" s="12">
        <v>3</v>
      </c>
    </row>
    <row r="155" spans="1:8" ht="54" x14ac:dyDescent="0.25">
      <c r="A155" s="19">
        <f t="shared" si="51"/>
        <v>144</v>
      </c>
      <c r="B155" s="10" t="s">
        <v>131</v>
      </c>
      <c r="C155" s="11" t="s">
        <v>126</v>
      </c>
      <c r="D155" s="11" t="s">
        <v>132</v>
      </c>
      <c r="E155" s="11"/>
      <c r="F155" s="12">
        <f>SUM(F156)</f>
        <v>650</v>
      </c>
      <c r="G155" s="12">
        <f t="shared" ref="G155:H155" si="83">SUM(G156)</f>
        <v>650</v>
      </c>
      <c r="H155" s="12">
        <f t="shared" si="83"/>
        <v>650</v>
      </c>
    </row>
    <row r="156" spans="1:8" ht="54" x14ac:dyDescent="0.25">
      <c r="A156" s="19">
        <f t="shared" si="51"/>
        <v>145</v>
      </c>
      <c r="B156" s="10" t="s">
        <v>28</v>
      </c>
      <c r="C156" s="11" t="s">
        <v>126</v>
      </c>
      <c r="D156" s="11" t="s">
        <v>132</v>
      </c>
      <c r="E156" s="11" t="s">
        <v>29</v>
      </c>
      <c r="F156" s="12">
        <v>650</v>
      </c>
      <c r="G156" s="12">
        <v>650</v>
      </c>
      <c r="H156" s="12">
        <v>650</v>
      </c>
    </row>
    <row r="157" spans="1:8" ht="36" x14ac:dyDescent="0.25">
      <c r="A157" s="19">
        <f t="shared" si="51"/>
        <v>146</v>
      </c>
      <c r="B157" s="10" t="s">
        <v>133</v>
      </c>
      <c r="C157" s="11" t="s">
        <v>126</v>
      </c>
      <c r="D157" s="11" t="s">
        <v>134</v>
      </c>
      <c r="E157" s="11"/>
      <c r="F157" s="12">
        <f>SUM(F158)</f>
        <v>40</v>
      </c>
      <c r="G157" s="12">
        <f t="shared" ref="G157:H157" si="84">SUM(G158)</f>
        <v>100</v>
      </c>
      <c r="H157" s="12">
        <f t="shared" si="84"/>
        <v>100</v>
      </c>
    </row>
    <row r="158" spans="1:8" ht="54" x14ac:dyDescent="0.25">
      <c r="A158" s="19">
        <f t="shared" si="51"/>
        <v>147</v>
      </c>
      <c r="B158" s="10" t="s">
        <v>28</v>
      </c>
      <c r="C158" s="11" t="s">
        <v>126</v>
      </c>
      <c r="D158" s="11" t="s">
        <v>134</v>
      </c>
      <c r="E158" s="11" t="s">
        <v>29</v>
      </c>
      <c r="F158" s="12">
        <v>40</v>
      </c>
      <c r="G158" s="12">
        <v>100</v>
      </c>
      <c r="H158" s="12">
        <v>100</v>
      </c>
    </row>
    <row r="159" spans="1:8" ht="36" x14ac:dyDescent="0.25">
      <c r="A159" s="19">
        <f t="shared" si="51"/>
        <v>148</v>
      </c>
      <c r="B159" s="10" t="s">
        <v>135</v>
      </c>
      <c r="C159" s="11" t="s">
        <v>126</v>
      </c>
      <c r="D159" s="11" t="s">
        <v>136</v>
      </c>
      <c r="E159" s="11"/>
      <c r="F159" s="12">
        <f>SUM(F160)</f>
        <v>260</v>
      </c>
      <c r="G159" s="12">
        <f t="shared" ref="G159:H159" si="85">SUM(G160)</f>
        <v>60</v>
      </c>
      <c r="H159" s="12">
        <f t="shared" si="85"/>
        <v>60</v>
      </c>
    </row>
    <row r="160" spans="1:8" x14ac:dyDescent="0.25">
      <c r="A160" s="19">
        <f t="shared" si="51"/>
        <v>149</v>
      </c>
      <c r="B160" s="10" t="s">
        <v>137</v>
      </c>
      <c r="C160" s="11" t="s">
        <v>126</v>
      </c>
      <c r="D160" s="11" t="s">
        <v>136</v>
      </c>
      <c r="E160" s="11" t="s">
        <v>138</v>
      </c>
      <c r="F160" s="12">
        <v>260</v>
      </c>
      <c r="G160" s="12">
        <v>60</v>
      </c>
      <c r="H160" s="12">
        <v>60</v>
      </c>
    </row>
    <row r="161" spans="1:8" ht="36" x14ac:dyDescent="0.25">
      <c r="A161" s="19">
        <f t="shared" si="51"/>
        <v>150</v>
      </c>
      <c r="B161" s="10" t="s">
        <v>139</v>
      </c>
      <c r="C161" s="11" t="s">
        <v>126</v>
      </c>
      <c r="D161" s="11" t="s">
        <v>140</v>
      </c>
      <c r="E161" s="11"/>
      <c r="F161" s="12">
        <f>SUM(F162+F165+F168+F170+F172+F174)</f>
        <v>31241.599999999999</v>
      </c>
      <c r="G161" s="12">
        <f t="shared" ref="G161:H161" si="86">SUM(G162+G165+G168+G170+G172+G174)</f>
        <v>31111.599999999999</v>
      </c>
      <c r="H161" s="12">
        <f t="shared" si="86"/>
        <v>31111.599999999999</v>
      </c>
    </row>
    <row r="162" spans="1:8" ht="54" x14ac:dyDescent="0.25">
      <c r="A162" s="19">
        <f t="shared" si="51"/>
        <v>151</v>
      </c>
      <c r="B162" s="10" t="s">
        <v>141</v>
      </c>
      <c r="C162" s="11" t="s">
        <v>126</v>
      </c>
      <c r="D162" s="11" t="s">
        <v>142</v>
      </c>
      <c r="E162" s="11"/>
      <c r="F162" s="12">
        <f>SUM(F163:F164)</f>
        <v>40</v>
      </c>
      <c r="G162" s="12">
        <f t="shared" ref="G162:H162" si="87">SUM(G163:G164)</f>
        <v>95</v>
      </c>
      <c r="H162" s="12">
        <f t="shared" si="87"/>
        <v>95</v>
      </c>
    </row>
    <row r="163" spans="1:8" ht="54" x14ac:dyDescent="0.25">
      <c r="A163" s="19">
        <f t="shared" si="51"/>
        <v>152</v>
      </c>
      <c r="B163" s="10" t="s">
        <v>28</v>
      </c>
      <c r="C163" s="11" t="s">
        <v>126</v>
      </c>
      <c r="D163" s="11" t="s">
        <v>142</v>
      </c>
      <c r="E163" s="11" t="s">
        <v>29</v>
      </c>
      <c r="F163" s="12">
        <v>0</v>
      </c>
      <c r="G163" s="12">
        <v>55</v>
      </c>
      <c r="H163" s="12">
        <v>55</v>
      </c>
    </row>
    <row r="164" spans="1:8" x14ac:dyDescent="0.25">
      <c r="A164" s="19">
        <f t="shared" si="51"/>
        <v>153</v>
      </c>
      <c r="B164" s="10" t="s">
        <v>143</v>
      </c>
      <c r="C164" s="11" t="s">
        <v>126</v>
      </c>
      <c r="D164" s="11" t="s">
        <v>142</v>
      </c>
      <c r="E164" s="11" t="s">
        <v>144</v>
      </c>
      <c r="F164" s="12">
        <v>40</v>
      </c>
      <c r="G164" s="12">
        <v>40</v>
      </c>
      <c r="H164" s="12">
        <v>40</v>
      </c>
    </row>
    <row r="165" spans="1:8" ht="54" x14ac:dyDescent="0.25">
      <c r="A165" s="19">
        <f t="shared" si="51"/>
        <v>154</v>
      </c>
      <c r="B165" s="10" t="s">
        <v>145</v>
      </c>
      <c r="C165" s="11" t="s">
        <v>126</v>
      </c>
      <c r="D165" s="11" t="s">
        <v>146</v>
      </c>
      <c r="E165" s="11"/>
      <c r="F165" s="12">
        <f>SUM(F166:F167)</f>
        <v>27504</v>
      </c>
      <c r="G165" s="12">
        <f t="shared" ref="G165:H165" si="88">SUM(G166:G167)</f>
        <v>27504</v>
      </c>
      <c r="H165" s="12">
        <f t="shared" si="88"/>
        <v>27504</v>
      </c>
    </row>
    <row r="166" spans="1:8" ht="54" x14ac:dyDescent="0.25">
      <c r="A166" s="19">
        <f t="shared" si="51"/>
        <v>155</v>
      </c>
      <c r="B166" s="10" t="s">
        <v>28</v>
      </c>
      <c r="C166" s="11" t="s">
        <v>126</v>
      </c>
      <c r="D166" s="11" t="s">
        <v>146</v>
      </c>
      <c r="E166" s="11" t="s">
        <v>29</v>
      </c>
      <c r="F166" s="12">
        <v>11780.02</v>
      </c>
      <c r="G166" s="12">
        <v>27504</v>
      </c>
      <c r="H166" s="12">
        <v>27504</v>
      </c>
    </row>
    <row r="167" spans="1:8" x14ac:dyDescent="0.25">
      <c r="A167" s="19">
        <f t="shared" si="51"/>
        <v>156</v>
      </c>
      <c r="B167" s="10" t="s">
        <v>318</v>
      </c>
      <c r="C167" s="11" t="s">
        <v>126</v>
      </c>
      <c r="D167" s="11" t="s">
        <v>146</v>
      </c>
      <c r="E167" s="11">
        <v>410</v>
      </c>
      <c r="F167" s="12">
        <v>15723.98</v>
      </c>
      <c r="G167" s="12">
        <v>0</v>
      </c>
      <c r="H167" s="12">
        <v>0</v>
      </c>
    </row>
    <row r="168" spans="1:8" ht="54" x14ac:dyDescent="0.25">
      <c r="A168" s="19">
        <f t="shared" si="51"/>
        <v>157</v>
      </c>
      <c r="B168" s="10" t="s">
        <v>147</v>
      </c>
      <c r="C168" s="11" t="s">
        <v>126</v>
      </c>
      <c r="D168" s="11" t="s">
        <v>148</v>
      </c>
      <c r="E168" s="11"/>
      <c r="F168" s="12">
        <f>SUM(F169)</f>
        <v>602.6</v>
      </c>
      <c r="G168" s="12">
        <f t="shared" ref="G168:H168" si="89">SUM(G169)</f>
        <v>602.6</v>
      </c>
      <c r="H168" s="12">
        <f t="shared" si="89"/>
        <v>602.6</v>
      </c>
    </row>
    <row r="169" spans="1:8" ht="90" x14ac:dyDescent="0.25">
      <c r="A169" s="19">
        <f t="shared" si="51"/>
        <v>158</v>
      </c>
      <c r="B169" s="10" t="s">
        <v>149</v>
      </c>
      <c r="C169" s="11" t="s">
        <v>126</v>
      </c>
      <c r="D169" s="11" t="s">
        <v>148</v>
      </c>
      <c r="E169" s="11" t="s">
        <v>150</v>
      </c>
      <c r="F169" s="12">
        <v>602.6</v>
      </c>
      <c r="G169" s="12">
        <v>602.6</v>
      </c>
      <c r="H169" s="12">
        <v>602.6</v>
      </c>
    </row>
    <row r="170" spans="1:8" ht="36" x14ac:dyDescent="0.25">
      <c r="A170" s="19">
        <f t="shared" si="51"/>
        <v>159</v>
      </c>
      <c r="B170" s="10" t="s">
        <v>151</v>
      </c>
      <c r="C170" s="11" t="s">
        <v>126</v>
      </c>
      <c r="D170" s="11" t="s">
        <v>152</v>
      </c>
      <c r="E170" s="11"/>
      <c r="F170" s="12">
        <f>SUM(F171)</f>
        <v>120</v>
      </c>
      <c r="G170" s="12">
        <f t="shared" ref="G170:H170" si="90">SUM(G171)</f>
        <v>120</v>
      </c>
      <c r="H170" s="12">
        <f t="shared" si="90"/>
        <v>120</v>
      </c>
    </row>
    <row r="171" spans="1:8" ht="54" x14ac:dyDescent="0.25">
      <c r="A171" s="19">
        <f t="shared" si="51"/>
        <v>160</v>
      </c>
      <c r="B171" s="10" t="s">
        <v>28</v>
      </c>
      <c r="C171" s="11" t="s">
        <v>126</v>
      </c>
      <c r="D171" s="11" t="s">
        <v>152</v>
      </c>
      <c r="E171" s="11" t="s">
        <v>29</v>
      </c>
      <c r="F171" s="12">
        <v>120</v>
      </c>
      <c r="G171" s="12">
        <v>120</v>
      </c>
      <c r="H171" s="12">
        <v>120</v>
      </c>
    </row>
    <row r="172" spans="1:8" ht="36" x14ac:dyDescent="0.25">
      <c r="A172" s="19">
        <f t="shared" si="51"/>
        <v>161</v>
      </c>
      <c r="B172" s="10" t="s">
        <v>153</v>
      </c>
      <c r="C172" s="11" t="s">
        <v>126</v>
      </c>
      <c r="D172" s="11" t="s">
        <v>154</v>
      </c>
      <c r="E172" s="11"/>
      <c r="F172" s="12">
        <f>SUM(F173)</f>
        <v>2660</v>
      </c>
      <c r="G172" s="12">
        <f t="shared" ref="G172:H172" si="91">SUM(G173)</f>
        <v>2700</v>
      </c>
      <c r="H172" s="12">
        <f t="shared" si="91"/>
        <v>2700</v>
      </c>
    </row>
    <row r="173" spans="1:8" ht="54" x14ac:dyDescent="0.25">
      <c r="A173" s="19">
        <f t="shared" si="51"/>
        <v>162</v>
      </c>
      <c r="B173" s="10" t="s">
        <v>28</v>
      </c>
      <c r="C173" s="11" t="s">
        <v>126</v>
      </c>
      <c r="D173" s="11" t="s">
        <v>154</v>
      </c>
      <c r="E173" s="11" t="s">
        <v>29</v>
      </c>
      <c r="F173" s="12">
        <v>2660</v>
      </c>
      <c r="G173" s="12">
        <v>2700</v>
      </c>
      <c r="H173" s="12">
        <v>2700</v>
      </c>
    </row>
    <row r="174" spans="1:8" ht="90" x14ac:dyDescent="0.25">
      <c r="A174" s="19">
        <f t="shared" si="51"/>
        <v>163</v>
      </c>
      <c r="B174" s="10" t="s">
        <v>155</v>
      </c>
      <c r="C174" s="11" t="s">
        <v>126</v>
      </c>
      <c r="D174" s="11" t="s">
        <v>156</v>
      </c>
      <c r="E174" s="11"/>
      <c r="F174" s="12">
        <f>SUM(F175)</f>
        <v>315</v>
      </c>
      <c r="G174" s="12">
        <f t="shared" ref="G174:H174" si="92">SUM(G175)</f>
        <v>90</v>
      </c>
      <c r="H174" s="12">
        <f t="shared" si="92"/>
        <v>90</v>
      </c>
    </row>
    <row r="175" spans="1:8" ht="54" x14ac:dyDescent="0.25">
      <c r="A175" s="19">
        <f t="shared" ref="A175:A262" si="93">SUM(A174+1)</f>
        <v>164</v>
      </c>
      <c r="B175" s="10" t="s">
        <v>28</v>
      </c>
      <c r="C175" s="11" t="s">
        <v>126</v>
      </c>
      <c r="D175" s="11" t="s">
        <v>156</v>
      </c>
      <c r="E175" s="11" t="s">
        <v>29</v>
      </c>
      <c r="F175" s="12">
        <v>315</v>
      </c>
      <c r="G175" s="12">
        <v>90</v>
      </c>
      <c r="H175" s="12">
        <v>90</v>
      </c>
    </row>
    <row r="176" spans="1:8" ht="54" x14ac:dyDescent="0.25">
      <c r="A176" s="19">
        <f t="shared" si="93"/>
        <v>165</v>
      </c>
      <c r="B176" s="10" t="s">
        <v>157</v>
      </c>
      <c r="C176" s="11" t="s">
        <v>126</v>
      </c>
      <c r="D176" s="11" t="s">
        <v>158</v>
      </c>
      <c r="E176" s="11"/>
      <c r="F176" s="12">
        <f>SUM(F177)</f>
        <v>0</v>
      </c>
      <c r="G176" s="12">
        <f t="shared" ref="G176:H176" si="94">SUM(G177)</f>
        <v>100</v>
      </c>
      <c r="H176" s="12">
        <f t="shared" si="94"/>
        <v>100</v>
      </c>
    </row>
    <row r="177" spans="1:8" ht="36" x14ac:dyDescent="0.25">
      <c r="A177" s="19">
        <f t="shared" si="93"/>
        <v>166</v>
      </c>
      <c r="B177" s="10" t="s">
        <v>159</v>
      </c>
      <c r="C177" s="11" t="s">
        <v>126</v>
      </c>
      <c r="D177" s="11" t="s">
        <v>160</v>
      </c>
      <c r="E177" s="11"/>
      <c r="F177" s="12">
        <f>SUM(F178)</f>
        <v>0</v>
      </c>
      <c r="G177" s="12">
        <f t="shared" ref="G177:H177" si="95">SUM(G178)</f>
        <v>100</v>
      </c>
      <c r="H177" s="12">
        <f t="shared" si="95"/>
        <v>100</v>
      </c>
    </row>
    <row r="178" spans="1:8" ht="54" x14ac:dyDescent="0.25">
      <c r="A178" s="19">
        <f t="shared" si="93"/>
        <v>167</v>
      </c>
      <c r="B178" s="10" t="s">
        <v>28</v>
      </c>
      <c r="C178" s="11" t="s">
        <v>126</v>
      </c>
      <c r="D178" s="11" t="s">
        <v>160</v>
      </c>
      <c r="E178" s="11" t="s">
        <v>29</v>
      </c>
      <c r="F178" s="12">
        <v>0</v>
      </c>
      <c r="G178" s="12">
        <v>100</v>
      </c>
      <c r="H178" s="12">
        <v>100</v>
      </c>
    </row>
    <row r="179" spans="1:8" x14ac:dyDescent="0.25">
      <c r="A179" s="19">
        <f t="shared" si="93"/>
        <v>168</v>
      </c>
      <c r="B179" s="10" t="s">
        <v>22</v>
      </c>
      <c r="C179" s="11" t="s">
        <v>126</v>
      </c>
      <c r="D179" s="24" t="s">
        <v>23</v>
      </c>
      <c r="E179" s="24"/>
      <c r="F179" s="12">
        <f>SUM(F182+F180)</f>
        <v>1447.02</v>
      </c>
      <c r="G179" s="12">
        <f>SUM(G182)</f>
        <v>0</v>
      </c>
      <c r="H179" s="12">
        <f>SUM(H182)</f>
        <v>0</v>
      </c>
    </row>
    <row r="180" spans="1:8" ht="126" x14ac:dyDescent="0.25">
      <c r="A180" s="19">
        <f t="shared" si="93"/>
        <v>169</v>
      </c>
      <c r="B180" s="10" t="s">
        <v>846</v>
      </c>
      <c r="C180" s="11" t="s">
        <v>126</v>
      </c>
      <c r="D180" s="24" t="s">
        <v>845</v>
      </c>
      <c r="E180" s="24"/>
      <c r="F180" s="12">
        <f>SUM(F181)</f>
        <v>247.02</v>
      </c>
      <c r="G180" s="12">
        <f t="shared" ref="G180:H180" si="96">SUM(G181)</f>
        <v>0</v>
      </c>
      <c r="H180" s="12">
        <f t="shared" si="96"/>
        <v>0</v>
      </c>
    </row>
    <row r="181" spans="1:8" ht="36" x14ac:dyDescent="0.25">
      <c r="A181" s="19">
        <f t="shared" si="93"/>
        <v>170</v>
      </c>
      <c r="B181" s="10" t="s">
        <v>129</v>
      </c>
      <c r="C181" s="11" t="s">
        <v>126</v>
      </c>
      <c r="D181" s="24" t="s">
        <v>845</v>
      </c>
      <c r="E181" s="24" t="s">
        <v>130</v>
      </c>
      <c r="F181" s="12">
        <v>247.02</v>
      </c>
      <c r="G181" s="12">
        <v>0</v>
      </c>
      <c r="H181" s="12">
        <v>0</v>
      </c>
    </row>
    <row r="182" spans="1:8" ht="36" x14ac:dyDescent="0.25">
      <c r="A182" s="19">
        <f t="shared" si="93"/>
        <v>171</v>
      </c>
      <c r="B182" s="10" t="s">
        <v>793</v>
      </c>
      <c r="C182" s="11" t="s">
        <v>126</v>
      </c>
      <c r="D182" s="24" t="s">
        <v>792</v>
      </c>
      <c r="E182" s="24"/>
      <c r="F182" s="12">
        <f>SUM(F183)</f>
        <v>1200</v>
      </c>
      <c r="G182" s="12">
        <f t="shared" ref="G182:H182" si="97">SUM(G183)</f>
        <v>0</v>
      </c>
      <c r="H182" s="12">
        <f t="shared" si="97"/>
        <v>0</v>
      </c>
    </row>
    <row r="183" spans="1:8" ht="54.75" customHeight="1" x14ac:dyDescent="0.25">
      <c r="A183" s="19">
        <f t="shared" si="93"/>
        <v>172</v>
      </c>
      <c r="B183" s="10" t="s">
        <v>645</v>
      </c>
      <c r="C183" s="11" t="s">
        <v>126</v>
      </c>
      <c r="D183" s="24" t="s">
        <v>792</v>
      </c>
      <c r="E183" s="24" t="s">
        <v>646</v>
      </c>
      <c r="F183" s="12">
        <v>1200</v>
      </c>
      <c r="G183" s="12">
        <v>0</v>
      </c>
      <c r="H183" s="12">
        <v>0</v>
      </c>
    </row>
    <row r="184" spans="1:8" ht="54" x14ac:dyDescent="0.25">
      <c r="A184" s="18">
        <f t="shared" si="93"/>
        <v>173</v>
      </c>
      <c r="B184" s="14" t="s">
        <v>161</v>
      </c>
      <c r="C184" s="15" t="s">
        <v>162</v>
      </c>
      <c r="D184" s="15"/>
      <c r="E184" s="15"/>
      <c r="F184" s="16">
        <f>SUM(F185+F198+F203)</f>
        <v>8911.9</v>
      </c>
      <c r="G184" s="16">
        <f t="shared" ref="G184:H184" si="98">SUM(G185+G198+G203)</f>
        <v>1816.5</v>
      </c>
      <c r="H184" s="16">
        <f t="shared" si="98"/>
        <v>1816.5</v>
      </c>
    </row>
    <row r="185" spans="1:8" ht="54" x14ac:dyDescent="0.25">
      <c r="A185" s="19">
        <f t="shared" si="93"/>
        <v>174</v>
      </c>
      <c r="B185" s="10" t="s">
        <v>103</v>
      </c>
      <c r="C185" s="11" t="s">
        <v>162</v>
      </c>
      <c r="D185" s="11" t="s">
        <v>104</v>
      </c>
      <c r="E185" s="11"/>
      <c r="F185" s="12">
        <f>SUM(F186+F189)</f>
        <v>8189.42</v>
      </c>
      <c r="G185" s="12">
        <f t="shared" ref="G185:H185" si="99">SUM(G186+G189)</f>
        <v>1691.5</v>
      </c>
      <c r="H185" s="12">
        <f t="shared" si="99"/>
        <v>1691.5</v>
      </c>
    </row>
    <row r="186" spans="1:8" ht="39.75" customHeight="1" x14ac:dyDescent="0.25">
      <c r="A186" s="19">
        <f t="shared" si="93"/>
        <v>175</v>
      </c>
      <c r="B186" s="10" t="s">
        <v>105</v>
      </c>
      <c r="C186" s="11" t="s">
        <v>162</v>
      </c>
      <c r="D186" s="11" t="s">
        <v>106</v>
      </c>
      <c r="E186" s="11"/>
      <c r="F186" s="12">
        <f>SUM(F187)</f>
        <v>12.5</v>
      </c>
      <c r="G186" s="12">
        <f t="shared" ref="G186:H186" si="100">SUM(G187)</f>
        <v>12.5</v>
      </c>
      <c r="H186" s="12">
        <f t="shared" si="100"/>
        <v>12.5</v>
      </c>
    </row>
    <row r="187" spans="1:8" ht="54" x14ac:dyDescent="0.25">
      <c r="A187" s="19">
        <f t="shared" si="93"/>
        <v>176</v>
      </c>
      <c r="B187" s="10" t="s">
        <v>163</v>
      </c>
      <c r="C187" s="11" t="s">
        <v>162</v>
      </c>
      <c r="D187" s="11" t="s">
        <v>164</v>
      </c>
      <c r="E187" s="11"/>
      <c r="F187" s="12">
        <f>SUM(F188)</f>
        <v>12.5</v>
      </c>
      <c r="G187" s="12">
        <f t="shared" ref="G187:H187" si="101">SUM(G188)</f>
        <v>12.5</v>
      </c>
      <c r="H187" s="12">
        <f t="shared" si="101"/>
        <v>12.5</v>
      </c>
    </row>
    <row r="188" spans="1:8" ht="54" x14ac:dyDescent="0.25">
      <c r="A188" s="19">
        <f t="shared" si="93"/>
        <v>177</v>
      </c>
      <c r="B188" s="10" t="s">
        <v>28</v>
      </c>
      <c r="C188" s="11" t="s">
        <v>162</v>
      </c>
      <c r="D188" s="11" t="s">
        <v>164</v>
      </c>
      <c r="E188" s="11" t="s">
        <v>29</v>
      </c>
      <c r="F188" s="12">
        <v>12.5</v>
      </c>
      <c r="G188" s="12">
        <v>12.5</v>
      </c>
      <c r="H188" s="12">
        <v>12.5</v>
      </c>
    </row>
    <row r="189" spans="1:8" ht="54" x14ac:dyDescent="0.25">
      <c r="A189" s="19">
        <f t="shared" si="93"/>
        <v>178</v>
      </c>
      <c r="B189" s="10" t="s">
        <v>165</v>
      </c>
      <c r="C189" s="11" t="s">
        <v>162</v>
      </c>
      <c r="D189" s="11" t="s">
        <v>166</v>
      </c>
      <c r="E189" s="11"/>
      <c r="F189" s="12">
        <f>SUM(F190+F192+F194+F196)</f>
        <v>8176.92</v>
      </c>
      <c r="G189" s="12">
        <f t="shared" ref="G189:H189" si="102">SUM(G190+G192+G194+G196)</f>
        <v>1679</v>
      </c>
      <c r="H189" s="12">
        <f t="shared" si="102"/>
        <v>1679</v>
      </c>
    </row>
    <row r="190" spans="1:8" ht="54" x14ac:dyDescent="0.25">
      <c r="A190" s="19">
        <f t="shared" si="93"/>
        <v>179</v>
      </c>
      <c r="B190" s="10" t="s">
        <v>167</v>
      </c>
      <c r="C190" s="11" t="s">
        <v>162</v>
      </c>
      <c r="D190" s="11" t="s">
        <v>168</v>
      </c>
      <c r="E190" s="11"/>
      <c r="F190" s="12">
        <f>SUM(F191)</f>
        <v>5</v>
      </c>
      <c r="G190" s="12">
        <f t="shared" ref="G190:H190" si="103">SUM(G191)</f>
        <v>5</v>
      </c>
      <c r="H190" s="12">
        <f t="shared" si="103"/>
        <v>5</v>
      </c>
    </row>
    <row r="191" spans="1:8" x14ac:dyDescent="0.25">
      <c r="A191" s="19">
        <f t="shared" si="93"/>
        <v>180</v>
      </c>
      <c r="B191" s="10" t="s">
        <v>169</v>
      </c>
      <c r="C191" s="11" t="s">
        <v>162</v>
      </c>
      <c r="D191" s="11" t="s">
        <v>168</v>
      </c>
      <c r="E191" s="11" t="s">
        <v>170</v>
      </c>
      <c r="F191" s="12">
        <v>5</v>
      </c>
      <c r="G191" s="12">
        <v>5</v>
      </c>
      <c r="H191" s="12">
        <v>5</v>
      </c>
    </row>
    <row r="192" spans="1:8" ht="162" x14ac:dyDescent="0.25">
      <c r="A192" s="19">
        <f t="shared" si="93"/>
        <v>181</v>
      </c>
      <c r="B192" s="10" t="s">
        <v>841</v>
      </c>
      <c r="C192" s="11" t="s">
        <v>162</v>
      </c>
      <c r="D192" s="11" t="s">
        <v>171</v>
      </c>
      <c r="E192" s="11"/>
      <c r="F192" s="12">
        <f>SUM(F193)</f>
        <v>539.91999999999996</v>
      </c>
      <c r="G192" s="12">
        <f t="shared" ref="G192:H192" si="104">SUM(G193)</f>
        <v>452</v>
      </c>
      <c r="H192" s="12">
        <f t="shared" si="104"/>
        <v>452</v>
      </c>
    </row>
    <row r="193" spans="1:8" ht="54" x14ac:dyDescent="0.25">
      <c r="A193" s="19">
        <f t="shared" si="93"/>
        <v>182</v>
      </c>
      <c r="B193" s="10" t="s">
        <v>28</v>
      </c>
      <c r="C193" s="11" t="s">
        <v>162</v>
      </c>
      <c r="D193" s="11" t="s">
        <v>171</v>
      </c>
      <c r="E193" s="11" t="s">
        <v>29</v>
      </c>
      <c r="F193" s="12">
        <v>539.91999999999996</v>
      </c>
      <c r="G193" s="12">
        <v>452</v>
      </c>
      <c r="H193" s="12">
        <v>452</v>
      </c>
    </row>
    <row r="194" spans="1:8" ht="90" x14ac:dyDescent="0.25">
      <c r="A194" s="19">
        <f t="shared" si="93"/>
        <v>183</v>
      </c>
      <c r="B194" s="10" t="s">
        <v>172</v>
      </c>
      <c r="C194" s="11" t="s">
        <v>162</v>
      </c>
      <c r="D194" s="11" t="s">
        <v>173</v>
      </c>
      <c r="E194" s="11"/>
      <c r="F194" s="12">
        <f>SUM(F195)</f>
        <v>872</v>
      </c>
      <c r="G194" s="12">
        <f t="shared" ref="G194:H194" si="105">SUM(G195)</f>
        <v>872</v>
      </c>
      <c r="H194" s="12">
        <f t="shared" si="105"/>
        <v>872</v>
      </c>
    </row>
    <row r="195" spans="1:8" ht="90" x14ac:dyDescent="0.25">
      <c r="A195" s="19">
        <f t="shared" si="93"/>
        <v>184</v>
      </c>
      <c r="B195" s="10" t="s">
        <v>149</v>
      </c>
      <c r="C195" s="11" t="s">
        <v>162</v>
      </c>
      <c r="D195" s="11" t="s">
        <v>173</v>
      </c>
      <c r="E195" s="11" t="s">
        <v>150</v>
      </c>
      <c r="F195" s="12">
        <v>872</v>
      </c>
      <c r="G195" s="12">
        <v>872</v>
      </c>
      <c r="H195" s="12">
        <v>872</v>
      </c>
    </row>
    <row r="196" spans="1:8" ht="72" x14ac:dyDescent="0.25">
      <c r="A196" s="19">
        <f t="shared" si="93"/>
        <v>185</v>
      </c>
      <c r="B196" s="10" t="s">
        <v>174</v>
      </c>
      <c r="C196" s="11" t="s">
        <v>162</v>
      </c>
      <c r="D196" s="11" t="s">
        <v>175</v>
      </c>
      <c r="E196" s="11"/>
      <c r="F196" s="12">
        <f>SUM(F197)</f>
        <v>6760</v>
      </c>
      <c r="G196" s="12">
        <f t="shared" ref="G196:H196" si="106">SUM(G197)</f>
        <v>350</v>
      </c>
      <c r="H196" s="12">
        <f t="shared" si="106"/>
        <v>350</v>
      </c>
    </row>
    <row r="197" spans="1:8" ht="54" x14ac:dyDescent="0.25">
      <c r="A197" s="19">
        <f t="shared" si="93"/>
        <v>186</v>
      </c>
      <c r="B197" s="10" t="s">
        <v>28</v>
      </c>
      <c r="C197" s="11" t="s">
        <v>162</v>
      </c>
      <c r="D197" s="11" t="s">
        <v>175</v>
      </c>
      <c r="E197" s="11" t="s">
        <v>29</v>
      </c>
      <c r="F197" s="12">
        <v>6760</v>
      </c>
      <c r="G197" s="12">
        <v>350</v>
      </c>
      <c r="H197" s="12">
        <v>350</v>
      </c>
    </row>
    <row r="198" spans="1:8" ht="90" x14ac:dyDescent="0.25">
      <c r="A198" s="19">
        <f t="shared" si="93"/>
        <v>187</v>
      </c>
      <c r="B198" s="10" t="s">
        <v>176</v>
      </c>
      <c r="C198" s="11" t="s">
        <v>162</v>
      </c>
      <c r="D198" s="11" t="s">
        <v>177</v>
      </c>
      <c r="E198" s="11"/>
      <c r="F198" s="12">
        <f>SUM(F199+F201)</f>
        <v>105</v>
      </c>
      <c r="G198" s="12">
        <f t="shared" ref="G198:H198" si="107">SUM(G199+G201)</f>
        <v>105</v>
      </c>
      <c r="H198" s="12">
        <f t="shared" si="107"/>
        <v>105</v>
      </c>
    </row>
    <row r="199" spans="1:8" ht="57" customHeight="1" x14ac:dyDescent="0.25">
      <c r="A199" s="19">
        <f t="shared" si="93"/>
        <v>188</v>
      </c>
      <c r="B199" s="10" t="s">
        <v>178</v>
      </c>
      <c r="C199" s="11" t="s">
        <v>162</v>
      </c>
      <c r="D199" s="11" t="s">
        <v>179</v>
      </c>
      <c r="E199" s="11"/>
      <c r="F199" s="12">
        <f>SUM(F200)</f>
        <v>40</v>
      </c>
      <c r="G199" s="12">
        <f t="shared" ref="G199:H199" si="108">SUM(G200)</f>
        <v>40</v>
      </c>
      <c r="H199" s="12">
        <f t="shared" si="108"/>
        <v>40</v>
      </c>
    </row>
    <row r="200" spans="1:8" ht="54" x14ac:dyDescent="0.25">
      <c r="A200" s="19">
        <f t="shared" si="93"/>
        <v>189</v>
      </c>
      <c r="B200" s="10" t="s">
        <v>28</v>
      </c>
      <c r="C200" s="11" t="s">
        <v>162</v>
      </c>
      <c r="D200" s="11" t="s">
        <v>179</v>
      </c>
      <c r="E200" s="11" t="s">
        <v>29</v>
      </c>
      <c r="F200" s="12">
        <v>40</v>
      </c>
      <c r="G200" s="12">
        <v>40</v>
      </c>
      <c r="H200" s="12">
        <v>40</v>
      </c>
    </row>
    <row r="201" spans="1:8" ht="70.5" customHeight="1" x14ac:dyDescent="0.25">
      <c r="A201" s="19">
        <f t="shared" si="93"/>
        <v>190</v>
      </c>
      <c r="B201" s="10" t="s">
        <v>180</v>
      </c>
      <c r="C201" s="11" t="s">
        <v>162</v>
      </c>
      <c r="D201" s="11" t="s">
        <v>181</v>
      </c>
      <c r="E201" s="11"/>
      <c r="F201" s="12">
        <f>SUM(F202)</f>
        <v>65</v>
      </c>
      <c r="G201" s="12">
        <f t="shared" ref="G201:H201" si="109">SUM(G202)</f>
        <v>65</v>
      </c>
      <c r="H201" s="12">
        <f t="shared" si="109"/>
        <v>65</v>
      </c>
    </row>
    <row r="202" spans="1:8" ht="54" x14ac:dyDescent="0.25">
      <c r="A202" s="19">
        <f t="shared" si="93"/>
        <v>191</v>
      </c>
      <c r="B202" s="10" t="s">
        <v>28</v>
      </c>
      <c r="C202" s="11" t="s">
        <v>162</v>
      </c>
      <c r="D202" s="11" t="s">
        <v>181</v>
      </c>
      <c r="E202" s="11" t="s">
        <v>29</v>
      </c>
      <c r="F202" s="12">
        <v>65</v>
      </c>
      <c r="G202" s="12">
        <v>65</v>
      </c>
      <c r="H202" s="12">
        <v>65</v>
      </c>
    </row>
    <row r="203" spans="1:8" ht="90.75" customHeight="1" x14ac:dyDescent="0.25">
      <c r="A203" s="19">
        <f t="shared" si="93"/>
        <v>192</v>
      </c>
      <c r="B203" s="10" t="s">
        <v>182</v>
      </c>
      <c r="C203" s="11" t="s">
        <v>162</v>
      </c>
      <c r="D203" s="11" t="s">
        <v>183</v>
      </c>
      <c r="E203" s="11"/>
      <c r="F203" s="12">
        <f>SUM(F204+F207)</f>
        <v>617.48</v>
      </c>
      <c r="G203" s="12">
        <f t="shared" ref="G203:H203" si="110">SUM(G204+G207)</f>
        <v>20</v>
      </c>
      <c r="H203" s="12">
        <f t="shared" si="110"/>
        <v>20</v>
      </c>
    </row>
    <row r="204" spans="1:8" ht="90" x14ac:dyDescent="0.25">
      <c r="A204" s="19">
        <f t="shared" si="93"/>
        <v>193</v>
      </c>
      <c r="B204" s="10" t="s">
        <v>184</v>
      </c>
      <c r="C204" s="11" t="s">
        <v>162</v>
      </c>
      <c r="D204" s="11" t="s">
        <v>185</v>
      </c>
      <c r="E204" s="11"/>
      <c r="F204" s="12">
        <f>SUM(F205:F206)</f>
        <v>597.48</v>
      </c>
      <c r="G204" s="12">
        <f t="shared" ref="G204:H204" si="111">SUM(G205:G206)</f>
        <v>20</v>
      </c>
      <c r="H204" s="12">
        <f t="shared" si="111"/>
        <v>20</v>
      </c>
    </row>
    <row r="205" spans="1:8" ht="54" x14ac:dyDescent="0.25">
      <c r="A205" s="19">
        <f t="shared" si="93"/>
        <v>194</v>
      </c>
      <c r="B205" s="10" t="s">
        <v>28</v>
      </c>
      <c r="C205" s="11" t="s">
        <v>162</v>
      </c>
      <c r="D205" s="11" t="s">
        <v>185</v>
      </c>
      <c r="E205" s="11" t="s">
        <v>29</v>
      </c>
      <c r="F205" s="12">
        <v>32.78</v>
      </c>
      <c r="G205" s="12">
        <v>20</v>
      </c>
      <c r="H205" s="12">
        <v>20</v>
      </c>
    </row>
    <row r="206" spans="1:8" x14ac:dyDescent="0.25">
      <c r="A206" s="19">
        <f t="shared" si="93"/>
        <v>195</v>
      </c>
      <c r="B206" s="10" t="s">
        <v>137</v>
      </c>
      <c r="C206" s="11" t="s">
        <v>162</v>
      </c>
      <c r="D206" s="11" t="s">
        <v>185</v>
      </c>
      <c r="E206" s="11" t="s">
        <v>138</v>
      </c>
      <c r="F206" s="12">
        <v>564.70000000000005</v>
      </c>
      <c r="G206" s="12">
        <v>0</v>
      </c>
      <c r="H206" s="12">
        <v>0</v>
      </c>
    </row>
    <row r="207" spans="1:8" ht="72" x14ac:dyDescent="0.25">
      <c r="A207" s="19">
        <f t="shared" si="93"/>
        <v>196</v>
      </c>
      <c r="B207" s="10" t="s">
        <v>833</v>
      </c>
      <c r="C207" s="11" t="s">
        <v>162</v>
      </c>
      <c r="D207" s="11">
        <v>1600116020</v>
      </c>
      <c r="E207" s="11"/>
      <c r="F207" s="12">
        <f>SUM(F208:F209)</f>
        <v>20</v>
      </c>
      <c r="G207" s="12">
        <f t="shared" ref="G207:H207" si="112">SUM(G208:G209)</f>
        <v>0</v>
      </c>
      <c r="H207" s="12">
        <f t="shared" si="112"/>
        <v>0</v>
      </c>
    </row>
    <row r="208" spans="1:8" x14ac:dyDescent="0.25">
      <c r="A208" s="19"/>
      <c r="B208" s="10" t="s">
        <v>137</v>
      </c>
      <c r="C208" s="11" t="s">
        <v>162</v>
      </c>
      <c r="D208" s="11">
        <v>1600116020</v>
      </c>
      <c r="E208" s="11">
        <v>610</v>
      </c>
      <c r="F208" s="12">
        <v>10</v>
      </c>
      <c r="G208" s="12">
        <v>0</v>
      </c>
      <c r="H208" s="12">
        <v>0</v>
      </c>
    </row>
    <row r="209" spans="1:8" x14ac:dyDescent="0.25">
      <c r="A209" s="19">
        <f>SUM(A207+1)</f>
        <v>197</v>
      </c>
      <c r="B209" s="10" t="s">
        <v>143</v>
      </c>
      <c r="C209" s="11" t="s">
        <v>162</v>
      </c>
      <c r="D209" s="11">
        <v>1600116020</v>
      </c>
      <c r="E209" s="11">
        <v>620</v>
      </c>
      <c r="F209" s="12">
        <v>10</v>
      </c>
      <c r="G209" s="12">
        <v>0</v>
      </c>
      <c r="H209" s="12">
        <v>0</v>
      </c>
    </row>
    <row r="210" spans="1:8" x14ac:dyDescent="0.25">
      <c r="A210" s="18">
        <f t="shared" si="93"/>
        <v>198</v>
      </c>
      <c r="B210" s="14" t="s">
        <v>186</v>
      </c>
      <c r="C210" s="15" t="s">
        <v>187</v>
      </c>
      <c r="D210" s="15"/>
      <c r="E210" s="15"/>
      <c r="F210" s="16">
        <f>SUM(F211+F230+F247+F254+F291+F298+F238)</f>
        <v>336242.86</v>
      </c>
      <c r="G210" s="16">
        <f t="shared" ref="G210:H210" si="113">SUM(G211+G230+G247+G254+G291+G298+G238)</f>
        <v>109611.69</v>
      </c>
      <c r="H210" s="16">
        <f t="shared" si="113"/>
        <v>79612.08</v>
      </c>
    </row>
    <row r="211" spans="1:8" x14ac:dyDescent="0.25">
      <c r="A211" s="18">
        <f t="shared" si="93"/>
        <v>199</v>
      </c>
      <c r="B211" s="14" t="s">
        <v>188</v>
      </c>
      <c r="C211" s="15" t="s">
        <v>189</v>
      </c>
      <c r="D211" s="15"/>
      <c r="E211" s="15"/>
      <c r="F211" s="16">
        <f>SUM(F212+F224+F220)</f>
        <v>2250.89</v>
      </c>
      <c r="G211" s="16">
        <f t="shared" ref="G211:H211" si="114">SUM(G212+G224)</f>
        <v>1891.5</v>
      </c>
      <c r="H211" s="16">
        <f t="shared" si="114"/>
        <v>1891.5</v>
      </c>
    </row>
    <row r="212" spans="1:8" ht="72" x14ac:dyDescent="0.25">
      <c r="A212" s="19">
        <f t="shared" si="93"/>
        <v>200</v>
      </c>
      <c r="B212" s="10" t="s">
        <v>861</v>
      </c>
      <c r="C212" s="11" t="s">
        <v>189</v>
      </c>
      <c r="D212" s="11" t="s">
        <v>190</v>
      </c>
      <c r="E212" s="11"/>
      <c r="F212" s="12">
        <f>SUM(F213)</f>
        <v>1833</v>
      </c>
      <c r="G212" s="12">
        <f t="shared" ref="G212:H212" si="115">SUM(G213)</f>
        <v>1833</v>
      </c>
      <c r="H212" s="12">
        <f t="shared" si="115"/>
        <v>1833</v>
      </c>
    </row>
    <row r="213" spans="1:8" ht="36" x14ac:dyDescent="0.25">
      <c r="A213" s="19">
        <f t="shared" si="93"/>
        <v>201</v>
      </c>
      <c r="B213" s="10" t="s">
        <v>191</v>
      </c>
      <c r="C213" s="11" t="s">
        <v>189</v>
      </c>
      <c r="D213" s="11" t="s">
        <v>192</v>
      </c>
      <c r="E213" s="11"/>
      <c r="F213" s="12">
        <f>SUM(F214+F217)</f>
        <v>1833</v>
      </c>
      <c r="G213" s="12">
        <f t="shared" ref="G213:H213" si="116">SUM(G214+G217)</f>
        <v>1833</v>
      </c>
      <c r="H213" s="12">
        <f t="shared" si="116"/>
        <v>1833</v>
      </c>
    </row>
    <row r="214" spans="1:8" ht="90" x14ac:dyDescent="0.25">
      <c r="A214" s="19">
        <f t="shared" si="93"/>
        <v>202</v>
      </c>
      <c r="B214" s="10" t="s">
        <v>193</v>
      </c>
      <c r="C214" s="11" t="s">
        <v>189</v>
      </c>
      <c r="D214" s="11" t="s">
        <v>194</v>
      </c>
      <c r="E214" s="11"/>
      <c r="F214" s="12">
        <f>SUM(F215:F216)</f>
        <v>1554.7</v>
      </c>
      <c r="G214" s="12">
        <f t="shared" ref="G214:H214" si="117">SUM(G215:G216)</f>
        <v>1554.7</v>
      </c>
      <c r="H214" s="12">
        <f t="shared" si="117"/>
        <v>1554.7</v>
      </c>
    </row>
    <row r="215" spans="1:8" ht="36" x14ac:dyDescent="0.25">
      <c r="A215" s="19">
        <f t="shared" si="93"/>
        <v>203</v>
      </c>
      <c r="B215" s="10" t="s">
        <v>18</v>
      </c>
      <c r="C215" s="11" t="s">
        <v>189</v>
      </c>
      <c r="D215" s="11" t="s">
        <v>194</v>
      </c>
      <c r="E215" s="11" t="s">
        <v>19</v>
      </c>
      <c r="F215" s="12">
        <v>88</v>
      </c>
      <c r="G215" s="12">
        <v>88</v>
      </c>
      <c r="H215" s="12">
        <v>88</v>
      </c>
    </row>
    <row r="216" spans="1:8" ht="54" x14ac:dyDescent="0.25">
      <c r="A216" s="19">
        <f t="shared" si="93"/>
        <v>204</v>
      </c>
      <c r="B216" s="10" t="s">
        <v>28</v>
      </c>
      <c r="C216" s="11" t="s">
        <v>189</v>
      </c>
      <c r="D216" s="11" t="s">
        <v>194</v>
      </c>
      <c r="E216" s="11" t="s">
        <v>29</v>
      </c>
      <c r="F216" s="12">
        <v>1466.7</v>
      </c>
      <c r="G216" s="12">
        <v>1466.7</v>
      </c>
      <c r="H216" s="12">
        <v>1466.7</v>
      </c>
    </row>
    <row r="217" spans="1:8" ht="126" x14ac:dyDescent="0.25">
      <c r="A217" s="19">
        <f t="shared" si="93"/>
        <v>205</v>
      </c>
      <c r="B217" s="10" t="s">
        <v>195</v>
      </c>
      <c r="C217" s="11" t="s">
        <v>189</v>
      </c>
      <c r="D217" s="11" t="s">
        <v>196</v>
      </c>
      <c r="E217" s="11"/>
      <c r="F217" s="12">
        <f>SUM(F218:F219)</f>
        <v>278.3</v>
      </c>
      <c r="G217" s="12">
        <f t="shared" ref="G217:H217" si="118">SUM(G218:G219)</f>
        <v>278.3</v>
      </c>
      <c r="H217" s="12">
        <f t="shared" si="118"/>
        <v>278.3</v>
      </c>
    </row>
    <row r="218" spans="1:8" ht="36" x14ac:dyDescent="0.25">
      <c r="A218" s="19">
        <f t="shared" si="93"/>
        <v>206</v>
      </c>
      <c r="B218" s="10" t="s">
        <v>18</v>
      </c>
      <c r="C218" s="11" t="s">
        <v>189</v>
      </c>
      <c r="D218" s="11" t="s">
        <v>196</v>
      </c>
      <c r="E218" s="11" t="s">
        <v>19</v>
      </c>
      <c r="F218" s="12">
        <v>15.7</v>
      </c>
      <c r="G218" s="12">
        <v>15.7</v>
      </c>
      <c r="H218" s="12">
        <v>15.7</v>
      </c>
    </row>
    <row r="219" spans="1:8" ht="54" x14ac:dyDescent="0.25">
      <c r="A219" s="19">
        <f t="shared" si="93"/>
        <v>207</v>
      </c>
      <c r="B219" s="10" t="s">
        <v>28</v>
      </c>
      <c r="C219" s="11" t="s">
        <v>189</v>
      </c>
      <c r="D219" s="11" t="s">
        <v>196</v>
      </c>
      <c r="E219" s="11" t="s">
        <v>29</v>
      </c>
      <c r="F219" s="12">
        <v>262.60000000000002</v>
      </c>
      <c r="G219" s="12">
        <v>262.60000000000002</v>
      </c>
      <c r="H219" s="12">
        <v>262.60000000000002</v>
      </c>
    </row>
    <row r="220" spans="1:8" ht="108" x14ac:dyDescent="0.25">
      <c r="A220" s="19">
        <f t="shared" si="93"/>
        <v>208</v>
      </c>
      <c r="B220" s="10" t="s">
        <v>87</v>
      </c>
      <c r="C220" s="11" t="s">
        <v>189</v>
      </c>
      <c r="D220" s="11" t="s">
        <v>88</v>
      </c>
      <c r="E220" s="11"/>
      <c r="F220" s="12">
        <f>SUM(F221)</f>
        <v>359.39</v>
      </c>
      <c r="G220" s="12">
        <f t="shared" ref="G220:H220" si="119">SUM(G221)</f>
        <v>0</v>
      </c>
      <c r="H220" s="12">
        <f t="shared" si="119"/>
        <v>0</v>
      </c>
    </row>
    <row r="221" spans="1:8" ht="72" x14ac:dyDescent="0.25">
      <c r="A221" s="19">
        <f t="shared" si="93"/>
        <v>209</v>
      </c>
      <c r="B221" s="10" t="s">
        <v>281</v>
      </c>
      <c r="C221" s="11" t="s">
        <v>189</v>
      </c>
      <c r="D221" s="11" t="s">
        <v>282</v>
      </c>
      <c r="E221" s="11"/>
      <c r="F221" s="12">
        <f>SUM(F222)</f>
        <v>359.39</v>
      </c>
      <c r="G221" s="12">
        <f t="shared" ref="G221:H221" si="120">SUM(G222)</f>
        <v>0</v>
      </c>
      <c r="H221" s="12">
        <f t="shared" si="120"/>
        <v>0</v>
      </c>
    </row>
    <row r="222" spans="1:8" ht="162" x14ac:dyDescent="0.25">
      <c r="A222" s="19">
        <f t="shared" si="93"/>
        <v>210</v>
      </c>
      <c r="B222" s="10" t="s">
        <v>283</v>
      </c>
      <c r="C222" s="11" t="s">
        <v>189</v>
      </c>
      <c r="D222" s="11" t="s">
        <v>284</v>
      </c>
      <c r="E222" s="11"/>
      <c r="F222" s="12">
        <f>SUM(F223)</f>
        <v>359.39</v>
      </c>
      <c r="G222" s="12">
        <f t="shared" ref="G222:H222" si="121">SUM(G223)</f>
        <v>0</v>
      </c>
      <c r="H222" s="12">
        <f t="shared" si="121"/>
        <v>0</v>
      </c>
    </row>
    <row r="223" spans="1:8" ht="54" x14ac:dyDescent="0.25">
      <c r="A223" s="19">
        <f t="shared" si="93"/>
        <v>211</v>
      </c>
      <c r="B223" s="10" t="s">
        <v>28</v>
      </c>
      <c r="C223" s="11" t="s">
        <v>189</v>
      </c>
      <c r="D223" s="11" t="s">
        <v>284</v>
      </c>
      <c r="E223" s="11">
        <v>240</v>
      </c>
      <c r="F223" s="12">
        <v>359.39</v>
      </c>
      <c r="G223" s="12">
        <v>0</v>
      </c>
      <c r="H223" s="12">
        <v>0</v>
      </c>
    </row>
    <row r="224" spans="1:8" ht="72" x14ac:dyDescent="0.25">
      <c r="A224" s="19">
        <f t="shared" si="93"/>
        <v>212</v>
      </c>
      <c r="B224" s="10" t="s">
        <v>197</v>
      </c>
      <c r="C224" s="11" t="s">
        <v>189</v>
      </c>
      <c r="D224" s="11" t="s">
        <v>198</v>
      </c>
      <c r="E224" s="11"/>
      <c r="F224" s="12">
        <f>SUM(F225)</f>
        <v>58.5</v>
      </c>
      <c r="G224" s="12">
        <f t="shared" ref="G224:H224" si="122">SUM(G225)</f>
        <v>58.5</v>
      </c>
      <c r="H224" s="12">
        <f t="shared" si="122"/>
        <v>58.5</v>
      </c>
    </row>
    <row r="225" spans="1:8" ht="72" x14ac:dyDescent="0.25">
      <c r="A225" s="19">
        <f t="shared" si="93"/>
        <v>213</v>
      </c>
      <c r="B225" s="10" t="s">
        <v>199</v>
      </c>
      <c r="C225" s="11" t="s">
        <v>189</v>
      </c>
      <c r="D225" s="11" t="s">
        <v>200</v>
      </c>
      <c r="E225" s="11"/>
      <c r="F225" s="12">
        <v>58.5</v>
      </c>
      <c r="G225" s="12">
        <v>58.5</v>
      </c>
      <c r="H225" s="12">
        <v>58.5</v>
      </c>
    </row>
    <row r="226" spans="1:8" ht="36" x14ac:dyDescent="0.25">
      <c r="A226" s="19">
        <f t="shared" si="93"/>
        <v>214</v>
      </c>
      <c r="B226" s="10" t="s">
        <v>201</v>
      </c>
      <c r="C226" s="11" t="s">
        <v>189</v>
      </c>
      <c r="D226" s="11" t="s">
        <v>202</v>
      </c>
      <c r="E226" s="11"/>
      <c r="F226" s="12">
        <f>SUM(F227)</f>
        <v>57</v>
      </c>
      <c r="G226" s="12">
        <f t="shared" ref="G226:H226" si="123">SUM(G227)</f>
        <v>57</v>
      </c>
      <c r="H226" s="12">
        <f t="shared" si="123"/>
        <v>57</v>
      </c>
    </row>
    <row r="227" spans="1:8" x14ac:dyDescent="0.25">
      <c r="A227" s="19">
        <f t="shared" si="93"/>
        <v>215</v>
      </c>
      <c r="B227" s="10" t="s">
        <v>203</v>
      </c>
      <c r="C227" s="11" t="s">
        <v>189</v>
      </c>
      <c r="D227" s="11" t="s">
        <v>202</v>
      </c>
      <c r="E227" s="11" t="s">
        <v>204</v>
      </c>
      <c r="F227" s="12">
        <v>57</v>
      </c>
      <c r="G227" s="12">
        <v>57</v>
      </c>
      <c r="H227" s="12">
        <v>57</v>
      </c>
    </row>
    <row r="228" spans="1:8" ht="36" x14ac:dyDescent="0.25">
      <c r="A228" s="19">
        <f t="shared" si="93"/>
        <v>216</v>
      </c>
      <c r="B228" s="10" t="s">
        <v>205</v>
      </c>
      <c r="C228" s="11" t="s">
        <v>189</v>
      </c>
      <c r="D228" s="11" t="s">
        <v>206</v>
      </c>
      <c r="E228" s="11"/>
      <c r="F228" s="12">
        <f>SUM(F229)</f>
        <v>1.5</v>
      </c>
      <c r="G228" s="12">
        <f t="shared" ref="G228:H228" si="124">SUM(G229)</f>
        <v>1.5</v>
      </c>
      <c r="H228" s="12">
        <f t="shared" si="124"/>
        <v>1.5</v>
      </c>
    </row>
    <row r="229" spans="1:8" ht="54" x14ac:dyDescent="0.25">
      <c r="A229" s="19">
        <f t="shared" si="93"/>
        <v>217</v>
      </c>
      <c r="B229" s="10" t="s">
        <v>28</v>
      </c>
      <c r="C229" s="11" t="s">
        <v>189</v>
      </c>
      <c r="D229" s="11" t="s">
        <v>206</v>
      </c>
      <c r="E229" s="11" t="s">
        <v>29</v>
      </c>
      <c r="F229" s="12">
        <v>1.5</v>
      </c>
      <c r="G229" s="12">
        <v>1.5</v>
      </c>
      <c r="H229" s="12">
        <v>1.5</v>
      </c>
    </row>
    <row r="230" spans="1:8" x14ac:dyDescent="0.25">
      <c r="A230" s="18">
        <f t="shared" si="93"/>
        <v>218</v>
      </c>
      <c r="B230" s="14" t="s">
        <v>207</v>
      </c>
      <c r="C230" s="15" t="s">
        <v>208</v>
      </c>
      <c r="D230" s="15"/>
      <c r="E230" s="15"/>
      <c r="F230" s="16">
        <f>SUM(F231+F235)</f>
        <v>2245.2000000000003</v>
      </c>
      <c r="G230" s="16">
        <f t="shared" ref="G230:H230" si="125">SUM(G231+G236)</f>
        <v>2257.5300000000002</v>
      </c>
      <c r="H230" s="16">
        <f t="shared" si="125"/>
        <v>2302.89</v>
      </c>
    </row>
    <row r="231" spans="1:8" ht="72" x14ac:dyDescent="0.25">
      <c r="A231" s="19">
        <f t="shared" si="93"/>
        <v>219</v>
      </c>
      <c r="B231" s="10" t="s">
        <v>117</v>
      </c>
      <c r="C231" s="11" t="s">
        <v>208</v>
      </c>
      <c r="D231" s="11" t="s">
        <v>118</v>
      </c>
      <c r="E231" s="11"/>
      <c r="F231" s="12">
        <f>SUM(F232)</f>
        <v>2218.42</v>
      </c>
      <c r="G231" s="12">
        <f t="shared" ref="G231:H231" si="126">SUM(G232)</f>
        <v>2257.5300000000002</v>
      </c>
      <c r="H231" s="12">
        <f t="shared" si="126"/>
        <v>2302.89</v>
      </c>
    </row>
    <row r="232" spans="1:8" ht="54" x14ac:dyDescent="0.25">
      <c r="A232" s="19">
        <f t="shared" si="93"/>
        <v>220</v>
      </c>
      <c r="B232" s="10" t="s">
        <v>157</v>
      </c>
      <c r="C232" s="11" t="s">
        <v>208</v>
      </c>
      <c r="D232" s="11" t="s">
        <v>158</v>
      </c>
      <c r="E232" s="11"/>
      <c r="F232" s="12">
        <f>SUM(F233)</f>
        <v>2218.42</v>
      </c>
      <c r="G232" s="12">
        <f t="shared" ref="G232:H232" si="127">SUM(G233)</f>
        <v>2257.5300000000002</v>
      </c>
      <c r="H232" s="12">
        <f t="shared" si="127"/>
        <v>2302.89</v>
      </c>
    </row>
    <row r="233" spans="1:8" ht="72" x14ac:dyDescent="0.25">
      <c r="A233" s="19">
        <f t="shared" si="93"/>
        <v>221</v>
      </c>
      <c r="B233" s="10" t="s">
        <v>209</v>
      </c>
      <c r="C233" s="11" t="s">
        <v>208</v>
      </c>
      <c r="D233" s="11" t="s">
        <v>210</v>
      </c>
      <c r="E233" s="11"/>
      <c r="F233" s="12">
        <f>SUM(F234)</f>
        <v>2218.42</v>
      </c>
      <c r="G233" s="12">
        <f t="shared" ref="G233:H233" si="128">SUM(G234)</f>
        <v>2257.5300000000002</v>
      </c>
      <c r="H233" s="12">
        <f t="shared" si="128"/>
        <v>2302.89</v>
      </c>
    </row>
    <row r="234" spans="1:8" x14ac:dyDescent="0.25">
      <c r="A234" s="19">
        <f t="shared" si="93"/>
        <v>222</v>
      </c>
      <c r="B234" s="10" t="s">
        <v>137</v>
      </c>
      <c r="C234" s="11" t="s">
        <v>208</v>
      </c>
      <c r="D234" s="11" t="s">
        <v>210</v>
      </c>
      <c r="E234" s="11" t="s">
        <v>138</v>
      </c>
      <c r="F234" s="12">
        <v>2218.42</v>
      </c>
      <c r="G234" s="12">
        <v>2257.5300000000002</v>
      </c>
      <c r="H234" s="12">
        <v>2302.89</v>
      </c>
    </row>
    <row r="235" spans="1:8" x14ac:dyDescent="0.25">
      <c r="A235" s="19">
        <f t="shared" si="93"/>
        <v>223</v>
      </c>
      <c r="B235" s="10" t="s">
        <v>853</v>
      </c>
      <c r="C235" s="11" t="s">
        <v>208</v>
      </c>
      <c r="D235" s="24" t="s">
        <v>23</v>
      </c>
      <c r="E235" s="11"/>
      <c r="F235" s="12">
        <f>SUM(F236)</f>
        <v>26.78</v>
      </c>
      <c r="G235" s="12">
        <f t="shared" ref="G235:H235" si="129">SUM(G236)</f>
        <v>0</v>
      </c>
      <c r="H235" s="12">
        <f t="shared" si="129"/>
        <v>0</v>
      </c>
    </row>
    <row r="236" spans="1:8" ht="126" x14ac:dyDescent="0.25">
      <c r="A236" s="19">
        <f t="shared" si="93"/>
        <v>224</v>
      </c>
      <c r="B236" s="10" t="s">
        <v>846</v>
      </c>
      <c r="C236" s="11" t="s">
        <v>208</v>
      </c>
      <c r="D236" s="11">
        <v>7000140600</v>
      </c>
      <c r="E236" s="11"/>
      <c r="F236" s="12">
        <f>SUM(F237)</f>
        <v>26.78</v>
      </c>
      <c r="G236" s="12">
        <f t="shared" ref="G236:H236" si="130">SUM(G237)</f>
        <v>0</v>
      </c>
      <c r="H236" s="12">
        <f t="shared" si="130"/>
        <v>0</v>
      </c>
    </row>
    <row r="237" spans="1:8" x14ac:dyDescent="0.25">
      <c r="A237" s="19">
        <f t="shared" si="93"/>
        <v>225</v>
      </c>
      <c r="B237" s="10" t="s">
        <v>137</v>
      </c>
      <c r="C237" s="11" t="s">
        <v>208</v>
      </c>
      <c r="D237" s="24" t="s">
        <v>845</v>
      </c>
      <c r="E237" s="11">
        <v>610</v>
      </c>
      <c r="F237" s="12">
        <v>26.78</v>
      </c>
      <c r="G237" s="12">
        <v>0</v>
      </c>
      <c r="H237" s="12">
        <v>0</v>
      </c>
    </row>
    <row r="238" spans="1:8" s="20" customFormat="1" x14ac:dyDescent="0.25">
      <c r="A238" s="18">
        <f t="shared" si="93"/>
        <v>226</v>
      </c>
      <c r="B238" s="14" t="s">
        <v>778</v>
      </c>
      <c r="C238" s="25" t="s">
        <v>777</v>
      </c>
      <c r="D238" s="25"/>
      <c r="E238" s="15"/>
      <c r="F238" s="16">
        <f>SUM(F243+F239)</f>
        <v>328</v>
      </c>
      <c r="G238" s="16">
        <f t="shared" ref="G238:H238" si="131">SUM(G243+G239)</f>
        <v>0</v>
      </c>
      <c r="H238" s="16">
        <f t="shared" si="131"/>
        <v>0</v>
      </c>
    </row>
    <row r="239" spans="1:8" s="20" customFormat="1" ht="72" x14ac:dyDescent="0.25">
      <c r="A239" s="19">
        <f t="shared" si="93"/>
        <v>227</v>
      </c>
      <c r="B239" s="10" t="s">
        <v>861</v>
      </c>
      <c r="C239" s="24" t="s">
        <v>777</v>
      </c>
      <c r="D239" s="24" t="s">
        <v>190</v>
      </c>
      <c r="E239" s="15"/>
      <c r="F239" s="12">
        <f>F240</f>
        <v>80</v>
      </c>
      <c r="G239" s="12">
        <f t="shared" ref="G239:H239" si="132">G240</f>
        <v>0</v>
      </c>
      <c r="H239" s="12">
        <f t="shared" si="132"/>
        <v>0</v>
      </c>
    </row>
    <row r="240" spans="1:8" s="20" customFormat="1" ht="39" customHeight="1" x14ac:dyDescent="0.25">
      <c r="A240" s="19">
        <f t="shared" si="93"/>
        <v>228</v>
      </c>
      <c r="B240" s="10" t="s">
        <v>377</v>
      </c>
      <c r="C240" s="24" t="s">
        <v>777</v>
      </c>
      <c r="D240" s="24" t="s">
        <v>378</v>
      </c>
      <c r="E240" s="15"/>
      <c r="F240" s="12">
        <f>F241</f>
        <v>80</v>
      </c>
      <c r="G240" s="12">
        <f t="shared" ref="G240:H240" si="133">G241</f>
        <v>0</v>
      </c>
      <c r="H240" s="12">
        <f t="shared" si="133"/>
        <v>0</v>
      </c>
    </row>
    <row r="241" spans="1:8" s="20" customFormat="1" ht="75.75" customHeight="1" x14ac:dyDescent="0.25">
      <c r="A241" s="19">
        <f t="shared" si="93"/>
        <v>229</v>
      </c>
      <c r="B241" s="10" t="s">
        <v>882</v>
      </c>
      <c r="C241" s="24" t="s">
        <v>777</v>
      </c>
      <c r="D241" s="24" t="s">
        <v>881</v>
      </c>
      <c r="E241" s="15"/>
      <c r="F241" s="12">
        <f>F242</f>
        <v>80</v>
      </c>
      <c r="G241" s="12">
        <f t="shared" ref="G241:H241" si="134">G242</f>
        <v>0</v>
      </c>
      <c r="H241" s="12">
        <f t="shared" si="134"/>
        <v>0</v>
      </c>
    </row>
    <row r="242" spans="1:8" s="20" customFormat="1" ht="54" x14ac:dyDescent="0.25">
      <c r="A242" s="19">
        <f t="shared" si="93"/>
        <v>230</v>
      </c>
      <c r="B242" s="10" t="s">
        <v>28</v>
      </c>
      <c r="C242" s="24" t="s">
        <v>777</v>
      </c>
      <c r="D242" s="24" t="s">
        <v>881</v>
      </c>
      <c r="E242" s="11">
        <v>240</v>
      </c>
      <c r="F242" s="12">
        <v>80</v>
      </c>
      <c r="G242" s="12">
        <v>0</v>
      </c>
      <c r="H242" s="12">
        <v>0</v>
      </c>
    </row>
    <row r="243" spans="1:8" ht="108" x14ac:dyDescent="0.25">
      <c r="A243" s="19">
        <f t="shared" si="93"/>
        <v>231</v>
      </c>
      <c r="B243" s="10" t="s">
        <v>87</v>
      </c>
      <c r="C243" s="24" t="s">
        <v>777</v>
      </c>
      <c r="D243" s="11" t="s">
        <v>88</v>
      </c>
      <c r="E243" s="11"/>
      <c r="F243" s="12">
        <f>SUM(F244)</f>
        <v>248</v>
      </c>
      <c r="G243" s="12">
        <f t="shared" ref="G243:H243" si="135">SUM(G244)</f>
        <v>0</v>
      </c>
      <c r="H243" s="12">
        <f t="shared" si="135"/>
        <v>0</v>
      </c>
    </row>
    <row r="244" spans="1:8" ht="72" x14ac:dyDescent="0.25">
      <c r="A244" s="19">
        <f t="shared" si="93"/>
        <v>232</v>
      </c>
      <c r="B244" s="10" t="s">
        <v>281</v>
      </c>
      <c r="C244" s="24" t="s">
        <v>777</v>
      </c>
      <c r="D244" s="11" t="s">
        <v>282</v>
      </c>
      <c r="E244" s="11"/>
      <c r="F244" s="12">
        <f>SUM(F245)</f>
        <v>248</v>
      </c>
      <c r="G244" s="12">
        <f t="shared" ref="G244:H244" si="136">SUM(G245)</f>
        <v>0</v>
      </c>
      <c r="H244" s="12">
        <f t="shared" si="136"/>
        <v>0</v>
      </c>
    </row>
    <row r="245" spans="1:8" ht="162" x14ac:dyDescent="0.25">
      <c r="A245" s="19">
        <f t="shared" si="93"/>
        <v>233</v>
      </c>
      <c r="B245" s="10" t="s">
        <v>283</v>
      </c>
      <c r="C245" s="24" t="s">
        <v>777</v>
      </c>
      <c r="D245" s="11" t="s">
        <v>284</v>
      </c>
      <c r="E245" s="11"/>
      <c r="F245" s="12">
        <f>SUM(F246)</f>
        <v>248</v>
      </c>
      <c r="G245" s="12">
        <f t="shared" ref="G245:H245" si="137">SUM(G246)</f>
        <v>0</v>
      </c>
      <c r="H245" s="12">
        <f t="shared" si="137"/>
        <v>0</v>
      </c>
    </row>
    <row r="246" spans="1:8" ht="54" x14ac:dyDescent="0.25">
      <c r="A246" s="19">
        <f t="shared" si="93"/>
        <v>234</v>
      </c>
      <c r="B246" s="10" t="s">
        <v>28</v>
      </c>
      <c r="C246" s="24" t="s">
        <v>777</v>
      </c>
      <c r="D246" s="11" t="s">
        <v>284</v>
      </c>
      <c r="E246" s="11" t="s">
        <v>29</v>
      </c>
      <c r="F246" s="12">
        <v>248</v>
      </c>
      <c r="G246" s="12">
        <v>0</v>
      </c>
      <c r="H246" s="12">
        <v>0</v>
      </c>
    </row>
    <row r="247" spans="1:8" x14ac:dyDescent="0.25">
      <c r="A247" s="18">
        <f t="shared" si="93"/>
        <v>235</v>
      </c>
      <c r="B247" s="14" t="s">
        <v>211</v>
      </c>
      <c r="C247" s="15" t="s">
        <v>212</v>
      </c>
      <c r="D247" s="15"/>
      <c r="E247" s="15"/>
      <c r="F247" s="16">
        <f>SUM(F248)</f>
        <v>2822.06</v>
      </c>
      <c r="G247" s="16">
        <f t="shared" ref="G247:H247" si="138">SUM(G248)</f>
        <v>2782.1</v>
      </c>
      <c r="H247" s="16">
        <f t="shared" si="138"/>
        <v>2782.1</v>
      </c>
    </row>
    <row r="248" spans="1:8" ht="72" x14ac:dyDescent="0.25">
      <c r="A248" s="19">
        <f t="shared" si="93"/>
        <v>236</v>
      </c>
      <c r="B248" s="10" t="s">
        <v>213</v>
      </c>
      <c r="C248" s="11" t="s">
        <v>212</v>
      </c>
      <c r="D248" s="11" t="s">
        <v>214</v>
      </c>
      <c r="E248" s="11"/>
      <c r="F248" s="12">
        <f>SUM(F249)</f>
        <v>2822.06</v>
      </c>
      <c r="G248" s="12">
        <f t="shared" ref="G248:H248" si="139">SUM(G249)</f>
        <v>2782.1</v>
      </c>
      <c r="H248" s="12">
        <f t="shared" si="139"/>
        <v>2782.1</v>
      </c>
    </row>
    <row r="249" spans="1:8" ht="36" x14ac:dyDescent="0.25">
      <c r="A249" s="19">
        <f t="shared" si="93"/>
        <v>237</v>
      </c>
      <c r="B249" s="10" t="s">
        <v>215</v>
      </c>
      <c r="C249" s="11" t="s">
        <v>212</v>
      </c>
      <c r="D249" s="11" t="s">
        <v>216</v>
      </c>
      <c r="E249" s="11"/>
      <c r="F249" s="12">
        <f>SUM(F250+F252)</f>
        <v>2822.06</v>
      </c>
      <c r="G249" s="12">
        <f t="shared" ref="G249:H249" si="140">SUM(G250+G252)</f>
        <v>2782.1</v>
      </c>
      <c r="H249" s="12">
        <f t="shared" si="140"/>
        <v>2782.1</v>
      </c>
    </row>
    <row r="250" spans="1:8" ht="54" x14ac:dyDescent="0.25">
      <c r="A250" s="19">
        <f t="shared" si="93"/>
        <v>238</v>
      </c>
      <c r="B250" s="10" t="s">
        <v>217</v>
      </c>
      <c r="C250" s="11" t="s">
        <v>212</v>
      </c>
      <c r="D250" s="11" t="s">
        <v>218</v>
      </c>
      <c r="E250" s="11"/>
      <c r="F250" s="12">
        <f>SUM(F251)</f>
        <v>69.959999999999994</v>
      </c>
      <c r="G250" s="12">
        <f t="shared" ref="G250:H250" si="141">SUM(G251)</f>
        <v>30</v>
      </c>
      <c r="H250" s="12">
        <f t="shared" si="141"/>
        <v>30</v>
      </c>
    </row>
    <row r="251" spans="1:8" ht="54" x14ac:dyDescent="0.25">
      <c r="A251" s="19">
        <f t="shared" si="93"/>
        <v>239</v>
      </c>
      <c r="B251" s="10" t="s">
        <v>28</v>
      </c>
      <c r="C251" s="11" t="s">
        <v>212</v>
      </c>
      <c r="D251" s="11" t="s">
        <v>218</v>
      </c>
      <c r="E251" s="11" t="s">
        <v>29</v>
      </c>
      <c r="F251" s="12">
        <v>69.959999999999994</v>
      </c>
      <c r="G251" s="12">
        <v>30</v>
      </c>
      <c r="H251" s="12">
        <v>30</v>
      </c>
    </row>
    <row r="252" spans="1:8" ht="90" x14ac:dyDescent="0.25">
      <c r="A252" s="19">
        <f t="shared" si="93"/>
        <v>240</v>
      </c>
      <c r="B252" s="10" t="s">
        <v>219</v>
      </c>
      <c r="C252" s="11" t="s">
        <v>212</v>
      </c>
      <c r="D252" s="11" t="s">
        <v>220</v>
      </c>
      <c r="E252" s="11"/>
      <c r="F252" s="12">
        <f>SUM(F253)</f>
        <v>2752.1</v>
      </c>
      <c r="G252" s="12">
        <f t="shared" ref="G252:H252" si="142">SUM(G253)</f>
        <v>2752.1</v>
      </c>
      <c r="H252" s="12">
        <f t="shared" si="142"/>
        <v>2752.1</v>
      </c>
    </row>
    <row r="253" spans="1:8" ht="54" x14ac:dyDescent="0.25">
      <c r="A253" s="19">
        <f t="shared" si="93"/>
        <v>241</v>
      </c>
      <c r="B253" s="10" t="s">
        <v>28</v>
      </c>
      <c r="C253" s="11" t="s">
        <v>212</v>
      </c>
      <c r="D253" s="11" t="s">
        <v>220</v>
      </c>
      <c r="E253" s="11" t="s">
        <v>29</v>
      </c>
      <c r="F253" s="12">
        <v>2752.1</v>
      </c>
      <c r="G253" s="12">
        <v>2752.1</v>
      </c>
      <c r="H253" s="12">
        <v>2752.1</v>
      </c>
    </row>
    <row r="254" spans="1:8" x14ac:dyDescent="0.25">
      <c r="A254" s="18">
        <f t="shared" si="93"/>
        <v>242</v>
      </c>
      <c r="B254" s="14" t="s">
        <v>221</v>
      </c>
      <c r="C254" s="15" t="s">
        <v>222</v>
      </c>
      <c r="D254" s="15"/>
      <c r="E254" s="15"/>
      <c r="F254" s="16">
        <f>SUM(F255)</f>
        <v>314152.65999999997</v>
      </c>
      <c r="G254" s="16">
        <f t="shared" ref="G254:H254" si="143">SUM(G255)</f>
        <v>93095.8</v>
      </c>
      <c r="H254" s="16">
        <f t="shared" si="143"/>
        <v>62680</v>
      </c>
    </row>
    <row r="255" spans="1:8" ht="72" x14ac:dyDescent="0.25">
      <c r="A255" s="19">
        <f t="shared" si="93"/>
        <v>243</v>
      </c>
      <c r="B255" s="10" t="s">
        <v>213</v>
      </c>
      <c r="C255" s="11" t="s">
        <v>222</v>
      </c>
      <c r="D255" s="11" t="s">
        <v>214</v>
      </c>
      <c r="E255" s="11"/>
      <c r="F255" s="12">
        <f>SUM(F256+F288)</f>
        <v>314152.65999999997</v>
      </c>
      <c r="G255" s="12">
        <f t="shared" ref="G255:H255" si="144">SUM(G256+G288)</f>
        <v>93095.8</v>
      </c>
      <c r="H255" s="12">
        <f t="shared" si="144"/>
        <v>62680</v>
      </c>
    </row>
    <row r="256" spans="1:8" ht="36" x14ac:dyDescent="0.25">
      <c r="A256" s="19">
        <f t="shared" si="93"/>
        <v>244</v>
      </c>
      <c r="B256" s="10" t="s">
        <v>223</v>
      </c>
      <c r="C256" s="11" t="s">
        <v>222</v>
      </c>
      <c r="D256" s="11" t="s">
        <v>224</v>
      </c>
      <c r="E256" s="11"/>
      <c r="F256" s="12">
        <f>SUM(F257+F259+F262+F264+F266+F268+F270+F272+F274+F276+F278+F280+F282+F284+F286)</f>
        <v>313552.65999999997</v>
      </c>
      <c r="G256" s="12">
        <f t="shared" ref="G256:H256" si="145">SUM(G257+G259+G262+G264+G266+G268+G270+G272+G274+G276+G278+G280+G282+G284+G286)</f>
        <v>93095.8</v>
      </c>
      <c r="H256" s="12">
        <f t="shared" si="145"/>
        <v>62680</v>
      </c>
    </row>
    <row r="257" spans="1:8" ht="54" x14ac:dyDescent="0.25">
      <c r="A257" s="19">
        <f t="shared" si="93"/>
        <v>245</v>
      </c>
      <c r="B257" s="10" t="s">
        <v>225</v>
      </c>
      <c r="C257" s="11" t="s">
        <v>222</v>
      </c>
      <c r="D257" s="11" t="s">
        <v>226</v>
      </c>
      <c r="E257" s="11"/>
      <c r="F257" s="12">
        <f>SUM(F258)</f>
        <v>8237</v>
      </c>
      <c r="G257" s="12">
        <f t="shared" ref="G257:H257" si="146">SUM(G258)</f>
        <v>0</v>
      </c>
      <c r="H257" s="12">
        <f t="shared" si="146"/>
        <v>0</v>
      </c>
    </row>
    <row r="258" spans="1:8" ht="54" x14ac:dyDescent="0.25">
      <c r="A258" s="19">
        <f t="shared" si="93"/>
        <v>246</v>
      </c>
      <c r="B258" s="10" t="s">
        <v>28</v>
      </c>
      <c r="C258" s="11" t="s">
        <v>222</v>
      </c>
      <c r="D258" s="11" t="s">
        <v>226</v>
      </c>
      <c r="E258" s="11" t="s">
        <v>29</v>
      </c>
      <c r="F258" s="12">
        <v>8237</v>
      </c>
      <c r="G258" s="12">
        <v>0</v>
      </c>
      <c r="H258" s="12">
        <v>0</v>
      </c>
    </row>
    <row r="259" spans="1:8" x14ac:dyDescent="0.25">
      <c r="A259" s="19">
        <f t="shared" si="93"/>
        <v>247</v>
      </c>
      <c r="B259" s="10" t="s">
        <v>227</v>
      </c>
      <c r="C259" s="11" t="s">
        <v>222</v>
      </c>
      <c r="D259" s="11" t="s">
        <v>228</v>
      </c>
      <c r="E259" s="11"/>
      <c r="F259" s="12">
        <f>SUM(F260:F261)</f>
        <v>20984.16</v>
      </c>
      <c r="G259" s="12">
        <f t="shared" ref="G259:H259" si="147">SUM(G260:G261)</f>
        <v>19800</v>
      </c>
      <c r="H259" s="12">
        <f t="shared" si="147"/>
        <v>20900</v>
      </c>
    </row>
    <row r="260" spans="1:8" ht="54" x14ac:dyDescent="0.25">
      <c r="A260" s="19">
        <f t="shared" si="93"/>
        <v>248</v>
      </c>
      <c r="B260" s="10" t="s">
        <v>28</v>
      </c>
      <c r="C260" s="11" t="s">
        <v>222</v>
      </c>
      <c r="D260" s="11" t="s">
        <v>228</v>
      </c>
      <c r="E260" s="11" t="s">
        <v>29</v>
      </c>
      <c r="F260" s="12">
        <f>20271.72+512.44</f>
        <v>20784.16</v>
      </c>
      <c r="G260" s="12">
        <v>19600</v>
      </c>
      <c r="H260" s="12">
        <v>20700</v>
      </c>
    </row>
    <row r="261" spans="1:8" ht="36" x14ac:dyDescent="0.25">
      <c r="A261" s="19">
        <f t="shared" si="93"/>
        <v>249</v>
      </c>
      <c r="B261" s="10" t="s">
        <v>40</v>
      </c>
      <c r="C261" s="11" t="s">
        <v>222</v>
      </c>
      <c r="D261" s="11" t="s">
        <v>228</v>
      </c>
      <c r="E261" s="11" t="s">
        <v>41</v>
      </c>
      <c r="F261" s="12">
        <v>200</v>
      </c>
      <c r="G261" s="12">
        <v>200</v>
      </c>
      <c r="H261" s="12">
        <v>200</v>
      </c>
    </row>
    <row r="262" spans="1:8" ht="54" x14ac:dyDescent="0.25">
      <c r="A262" s="19">
        <f t="shared" si="93"/>
        <v>250</v>
      </c>
      <c r="B262" s="10" t="s">
        <v>229</v>
      </c>
      <c r="C262" s="11" t="s">
        <v>222</v>
      </c>
      <c r="D262" s="11" t="s">
        <v>230</v>
      </c>
      <c r="E262" s="11"/>
      <c r="F262" s="12">
        <f>SUM(F263)</f>
        <v>1466</v>
      </c>
      <c r="G262" s="12">
        <f t="shared" ref="G262:H262" si="148">SUM(G263)</f>
        <v>2550</v>
      </c>
      <c r="H262" s="12">
        <f t="shared" si="148"/>
        <v>2600</v>
      </c>
    </row>
    <row r="263" spans="1:8" ht="54" x14ac:dyDescent="0.25">
      <c r="A263" s="19">
        <f t="shared" ref="A263:A326" si="149">SUM(A262+1)</f>
        <v>251</v>
      </c>
      <c r="B263" s="10" t="s">
        <v>28</v>
      </c>
      <c r="C263" s="11" t="s">
        <v>222</v>
      </c>
      <c r="D263" s="11" t="s">
        <v>230</v>
      </c>
      <c r="E263" s="11" t="s">
        <v>29</v>
      </c>
      <c r="F263" s="12">
        <v>1466</v>
      </c>
      <c r="G263" s="12">
        <v>2550</v>
      </c>
      <c r="H263" s="12">
        <v>2600</v>
      </c>
    </row>
    <row r="264" spans="1:8" ht="36" x14ac:dyDescent="0.25">
      <c r="A264" s="19">
        <f t="shared" si="149"/>
        <v>252</v>
      </c>
      <c r="B264" s="10" t="s">
        <v>231</v>
      </c>
      <c r="C264" s="11" t="s">
        <v>222</v>
      </c>
      <c r="D264" s="11" t="s">
        <v>232</v>
      </c>
      <c r="E264" s="11"/>
      <c r="F264" s="12">
        <f>SUM(F265)</f>
        <v>0</v>
      </c>
      <c r="G264" s="12">
        <f t="shared" ref="G264:H264" si="150">SUM(G265)</f>
        <v>600</v>
      </c>
      <c r="H264" s="12">
        <f t="shared" si="150"/>
        <v>650</v>
      </c>
    </row>
    <row r="265" spans="1:8" ht="54" x14ac:dyDescent="0.25">
      <c r="A265" s="19">
        <f t="shared" si="149"/>
        <v>253</v>
      </c>
      <c r="B265" s="10" t="s">
        <v>28</v>
      </c>
      <c r="C265" s="11" t="s">
        <v>222</v>
      </c>
      <c r="D265" s="11" t="s">
        <v>232</v>
      </c>
      <c r="E265" s="11" t="s">
        <v>29</v>
      </c>
      <c r="F265" s="12">
        <v>0</v>
      </c>
      <c r="G265" s="12">
        <v>600</v>
      </c>
      <c r="H265" s="12">
        <v>650</v>
      </c>
    </row>
    <row r="266" spans="1:8" ht="54" x14ac:dyDescent="0.25">
      <c r="A266" s="19">
        <f t="shared" si="149"/>
        <v>254</v>
      </c>
      <c r="B266" s="10" t="s">
        <v>233</v>
      </c>
      <c r="C266" s="11" t="s">
        <v>222</v>
      </c>
      <c r="D266" s="11" t="s">
        <v>234</v>
      </c>
      <c r="E266" s="11"/>
      <c r="F266" s="12">
        <f>SUM(F267)</f>
        <v>1300</v>
      </c>
      <c r="G266" s="12">
        <f t="shared" ref="G266:H266" si="151">SUM(G267)</f>
        <v>1350</v>
      </c>
      <c r="H266" s="12">
        <f t="shared" si="151"/>
        <v>1400</v>
      </c>
    </row>
    <row r="267" spans="1:8" ht="54" x14ac:dyDescent="0.25">
      <c r="A267" s="19">
        <f t="shared" si="149"/>
        <v>255</v>
      </c>
      <c r="B267" s="10" t="s">
        <v>28</v>
      </c>
      <c r="C267" s="11" t="s">
        <v>222</v>
      </c>
      <c r="D267" s="11" t="s">
        <v>234</v>
      </c>
      <c r="E267" s="11" t="s">
        <v>29</v>
      </c>
      <c r="F267" s="12">
        <v>1300</v>
      </c>
      <c r="G267" s="12">
        <v>1350</v>
      </c>
      <c r="H267" s="12">
        <v>1400</v>
      </c>
    </row>
    <row r="268" spans="1:8" ht="36" x14ac:dyDescent="0.25">
      <c r="A268" s="19">
        <f t="shared" si="149"/>
        <v>256</v>
      </c>
      <c r="B268" s="10" t="s">
        <v>235</v>
      </c>
      <c r="C268" s="11" t="s">
        <v>222</v>
      </c>
      <c r="D268" s="11" t="s">
        <v>236</v>
      </c>
      <c r="E268" s="11"/>
      <c r="F268" s="12">
        <f>SUM(F269)</f>
        <v>0</v>
      </c>
      <c r="G268" s="12">
        <f t="shared" ref="G268:H268" si="152">SUM(G269)</f>
        <v>0</v>
      </c>
      <c r="H268" s="12">
        <f t="shared" si="152"/>
        <v>0</v>
      </c>
    </row>
    <row r="269" spans="1:8" ht="54" x14ac:dyDescent="0.25">
      <c r="A269" s="19">
        <f t="shared" si="149"/>
        <v>257</v>
      </c>
      <c r="B269" s="10" t="s">
        <v>28</v>
      </c>
      <c r="C269" s="11" t="s">
        <v>222</v>
      </c>
      <c r="D269" s="11" t="s">
        <v>236</v>
      </c>
      <c r="E269" s="11" t="s">
        <v>29</v>
      </c>
      <c r="F269" s="12">
        <v>0</v>
      </c>
      <c r="G269" s="12">
        <v>0</v>
      </c>
      <c r="H269" s="12">
        <v>0</v>
      </c>
    </row>
    <row r="270" spans="1:8" ht="72" x14ac:dyDescent="0.25">
      <c r="A270" s="19">
        <f t="shared" si="149"/>
        <v>258</v>
      </c>
      <c r="B270" s="10" t="s">
        <v>237</v>
      </c>
      <c r="C270" s="11" t="s">
        <v>222</v>
      </c>
      <c r="D270" s="11" t="s">
        <v>238</v>
      </c>
      <c r="E270" s="11"/>
      <c r="F270" s="12">
        <f>SUM(F271)</f>
        <v>151172.9</v>
      </c>
      <c r="G270" s="12">
        <f t="shared" ref="G270:H270" si="153">SUM(G271)</f>
        <v>40244.06</v>
      </c>
      <c r="H270" s="12">
        <f t="shared" si="153"/>
        <v>24144.1</v>
      </c>
    </row>
    <row r="271" spans="1:8" ht="54" x14ac:dyDescent="0.25">
      <c r="A271" s="19">
        <f t="shared" si="149"/>
        <v>259</v>
      </c>
      <c r="B271" s="10" t="s">
        <v>28</v>
      </c>
      <c r="C271" s="11" t="s">
        <v>222</v>
      </c>
      <c r="D271" s="11" t="s">
        <v>238</v>
      </c>
      <c r="E271" s="11" t="s">
        <v>29</v>
      </c>
      <c r="F271" s="12">
        <v>151172.9</v>
      </c>
      <c r="G271" s="12">
        <v>40244.06</v>
      </c>
      <c r="H271" s="12">
        <v>24144.1</v>
      </c>
    </row>
    <row r="272" spans="1:8" ht="36" x14ac:dyDescent="0.25">
      <c r="A272" s="19">
        <f t="shared" si="149"/>
        <v>260</v>
      </c>
      <c r="B272" s="10" t="s">
        <v>239</v>
      </c>
      <c r="C272" s="11" t="s">
        <v>222</v>
      </c>
      <c r="D272" s="11" t="s">
        <v>240</v>
      </c>
      <c r="E272" s="11"/>
      <c r="F272" s="12">
        <f>SUM(F273)</f>
        <v>3000</v>
      </c>
      <c r="G272" s="12">
        <f t="shared" ref="G272:H272" si="154">SUM(G273)</f>
        <v>159.74</v>
      </c>
      <c r="H272" s="12">
        <f t="shared" si="154"/>
        <v>1500</v>
      </c>
    </row>
    <row r="273" spans="1:8" ht="54" x14ac:dyDescent="0.25">
      <c r="A273" s="19">
        <f t="shared" si="149"/>
        <v>261</v>
      </c>
      <c r="B273" s="10" t="s">
        <v>28</v>
      </c>
      <c r="C273" s="11" t="s">
        <v>222</v>
      </c>
      <c r="D273" s="11" t="s">
        <v>240</v>
      </c>
      <c r="E273" s="11" t="s">
        <v>29</v>
      </c>
      <c r="F273" s="12">
        <v>3000</v>
      </c>
      <c r="G273" s="12">
        <f>1500-1340.26</f>
        <v>159.74</v>
      </c>
      <c r="H273" s="12">
        <v>1500</v>
      </c>
    </row>
    <row r="274" spans="1:8" ht="90" x14ac:dyDescent="0.25">
      <c r="A274" s="19">
        <f t="shared" si="149"/>
        <v>262</v>
      </c>
      <c r="B274" s="10" t="s">
        <v>241</v>
      </c>
      <c r="C274" s="11" t="s">
        <v>222</v>
      </c>
      <c r="D274" s="11" t="s">
        <v>242</v>
      </c>
      <c r="E274" s="11"/>
      <c r="F274" s="12">
        <f>SUM(F275)</f>
        <v>17782</v>
      </c>
      <c r="G274" s="12">
        <f t="shared" ref="G274:H274" si="155">SUM(G275)</f>
        <v>8916.84</v>
      </c>
      <c r="H274" s="12">
        <f t="shared" si="155"/>
        <v>3920</v>
      </c>
    </row>
    <row r="275" spans="1:8" ht="54" x14ac:dyDescent="0.25">
      <c r="A275" s="19">
        <f t="shared" si="149"/>
        <v>263</v>
      </c>
      <c r="B275" s="10" t="s">
        <v>28</v>
      </c>
      <c r="C275" s="11" t="s">
        <v>222</v>
      </c>
      <c r="D275" s="11" t="s">
        <v>242</v>
      </c>
      <c r="E275" s="11" t="s">
        <v>29</v>
      </c>
      <c r="F275" s="12">
        <v>17782</v>
      </c>
      <c r="G275" s="12">
        <v>8916.84</v>
      </c>
      <c r="H275" s="12">
        <v>3920</v>
      </c>
    </row>
    <row r="276" spans="1:8" ht="72" x14ac:dyDescent="0.25">
      <c r="A276" s="19">
        <f t="shared" si="149"/>
        <v>264</v>
      </c>
      <c r="B276" s="10" t="s">
        <v>243</v>
      </c>
      <c r="C276" s="11" t="s">
        <v>222</v>
      </c>
      <c r="D276" s="11" t="s">
        <v>244</v>
      </c>
      <c r="E276" s="11"/>
      <c r="F276" s="12">
        <f>SUM(F277)</f>
        <v>57146.04</v>
      </c>
      <c r="G276" s="12">
        <f t="shared" ref="G276:H276" si="156">SUM(G277)</f>
        <v>19275.16</v>
      </c>
      <c r="H276" s="12">
        <f t="shared" si="156"/>
        <v>7217.9</v>
      </c>
    </row>
    <row r="277" spans="1:8" ht="54" x14ac:dyDescent="0.25">
      <c r="A277" s="19">
        <f t="shared" si="149"/>
        <v>265</v>
      </c>
      <c r="B277" s="10" t="s">
        <v>28</v>
      </c>
      <c r="C277" s="11" t="s">
        <v>222</v>
      </c>
      <c r="D277" s="11" t="s">
        <v>244</v>
      </c>
      <c r="E277" s="11" t="s">
        <v>29</v>
      </c>
      <c r="F277" s="12">
        <v>57146.04</v>
      </c>
      <c r="G277" s="12">
        <f>17934.9+1340.26</f>
        <v>19275.16</v>
      </c>
      <c r="H277" s="12">
        <v>7217.9</v>
      </c>
    </row>
    <row r="278" spans="1:8" ht="36" x14ac:dyDescent="0.25">
      <c r="A278" s="19">
        <f t="shared" si="149"/>
        <v>266</v>
      </c>
      <c r="B278" s="10" t="s">
        <v>245</v>
      </c>
      <c r="C278" s="11" t="s">
        <v>222</v>
      </c>
      <c r="D278" s="11" t="s">
        <v>246</v>
      </c>
      <c r="E278" s="11"/>
      <c r="F278" s="12">
        <f>SUM(F279)</f>
        <v>700</v>
      </c>
      <c r="G278" s="12">
        <f t="shared" ref="G278:H278" si="157">SUM(G279)</f>
        <v>0</v>
      </c>
      <c r="H278" s="12">
        <f t="shared" si="157"/>
        <v>148</v>
      </c>
    </row>
    <row r="279" spans="1:8" ht="54" x14ac:dyDescent="0.25">
      <c r="A279" s="19">
        <f t="shared" si="149"/>
        <v>267</v>
      </c>
      <c r="B279" s="10" t="s">
        <v>28</v>
      </c>
      <c r="C279" s="11" t="s">
        <v>222</v>
      </c>
      <c r="D279" s="11" t="s">
        <v>246</v>
      </c>
      <c r="E279" s="11" t="s">
        <v>29</v>
      </c>
      <c r="F279" s="12">
        <v>700</v>
      </c>
      <c r="G279" s="12">
        <v>0</v>
      </c>
      <c r="H279" s="12">
        <v>148</v>
      </c>
    </row>
    <row r="280" spans="1:8" ht="36" x14ac:dyDescent="0.25">
      <c r="A280" s="19">
        <f t="shared" si="149"/>
        <v>268</v>
      </c>
      <c r="B280" s="10" t="s">
        <v>247</v>
      </c>
      <c r="C280" s="11" t="s">
        <v>222</v>
      </c>
      <c r="D280" s="11" t="s">
        <v>248</v>
      </c>
      <c r="E280" s="11"/>
      <c r="F280" s="12">
        <f>SUM(F281)</f>
        <v>28052</v>
      </c>
      <c r="G280" s="12">
        <f t="shared" ref="G280:H280" si="158">SUM(G281)</f>
        <v>0</v>
      </c>
      <c r="H280" s="12">
        <f t="shared" si="158"/>
        <v>0</v>
      </c>
    </row>
    <row r="281" spans="1:8" ht="54" x14ac:dyDescent="0.25">
      <c r="A281" s="19">
        <f t="shared" si="149"/>
        <v>269</v>
      </c>
      <c r="B281" s="10" t="s">
        <v>28</v>
      </c>
      <c r="C281" s="11" t="s">
        <v>222</v>
      </c>
      <c r="D281" s="11" t="s">
        <v>248</v>
      </c>
      <c r="E281" s="11" t="s">
        <v>29</v>
      </c>
      <c r="F281" s="12">
        <v>28052</v>
      </c>
      <c r="G281" s="12">
        <v>0</v>
      </c>
      <c r="H281" s="12">
        <v>0</v>
      </c>
    </row>
    <row r="282" spans="1:8" ht="72" x14ac:dyDescent="0.25">
      <c r="A282" s="19">
        <f t="shared" si="149"/>
        <v>270</v>
      </c>
      <c r="B282" s="10" t="s">
        <v>249</v>
      </c>
      <c r="C282" s="11" t="s">
        <v>222</v>
      </c>
      <c r="D282" s="11" t="s">
        <v>250</v>
      </c>
      <c r="E282" s="11"/>
      <c r="F282" s="12">
        <f>SUM(F283)</f>
        <v>316</v>
      </c>
      <c r="G282" s="12">
        <f t="shared" ref="G282:H282" si="159">SUM(G283)</f>
        <v>200</v>
      </c>
      <c r="H282" s="12">
        <f t="shared" si="159"/>
        <v>200</v>
      </c>
    </row>
    <row r="283" spans="1:8" ht="54" x14ac:dyDescent="0.25">
      <c r="A283" s="19">
        <f t="shared" si="149"/>
        <v>271</v>
      </c>
      <c r="B283" s="10" t="s">
        <v>28</v>
      </c>
      <c r="C283" s="11" t="s">
        <v>222</v>
      </c>
      <c r="D283" s="11" t="s">
        <v>250</v>
      </c>
      <c r="E283" s="11" t="s">
        <v>29</v>
      </c>
      <c r="F283" s="12">
        <v>316</v>
      </c>
      <c r="G283" s="12">
        <v>200</v>
      </c>
      <c r="H283" s="12">
        <v>200</v>
      </c>
    </row>
    <row r="284" spans="1:8" ht="72" x14ac:dyDescent="0.25">
      <c r="A284" s="19">
        <f t="shared" si="149"/>
        <v>272</v>
      </c>
      <c r="B284" s="10" t="s">
        <v>251</v>
      </c>
      <c r="C284" s="11" t="s">
        <v>222</v>
      </c>
      <c r="D284" s="11" t="s">
        <v>252</v>
      </c>
      <c r="E284" s="11"/>
      <c r="F284" s="12">
        <f>SUM(F285)</f>
        <v>23309</v>
      </c>
      <c r="G284" s="12">
        <f t="shared" ref="G284:H284" si="160">SUM(G285)</f>
        <v>0</v>
      </c>
      <c r="H284" s="12">
        <f t="shared" si="160"/>
        <v>0</v>
      </c>
    </row>
    <row r="285" spans="1:8" ht="54" x14ac:dyDescent="0.25">
      <c r="A285" s="19">
        <f t="shared" si="149"/>
        <v>273</v>
      </c>
      <c r="B285" s="10" t="s">
        <v>28</v>
      </c>
      <c r="C285" s="11" t="s">
        <v>222</v>
      </c>
      <c r="D285" s="11" t="s">
        <v>252</v>
      </c>
      <c r="E285" s="11" t="s">
        <v>29</v>
      </c>
      <c r="F285" s="12">
        <v>23309</v>
      </c>
      <c r="G285" s="12">
        <v>0</v>
      </c>
      <c r="H285" s="12">
        <v>0</v>
      </c>
    </row>
    <row r="286" spans="1:8" ht="72" x14ac:dyDescent="0.25">
      <c r="A286" s="19">
        <f t="shared" si="149"/>
        <v>274</v>
      </c>
      <c r="B286" s="10" t="s">
        <v>806</v>
      </c>
      <c r="C286" s="11" t="s">
        <v>222</v>
      </c>
      <c r="D286" s="24" t="s">
        <v>805</v>
      </c>
      <c r="E286" s="11"/>
      <c r="F286" s="12">
        <f>SUM(F287)</f>
        <v>87.559999999999945</v>
      </c>
      <c r="G286" s="12">
        <f t="shared" ref="G286:H286" si="161">SUM(G287)</f>
        <v>0</v>
      </c>
      <c r="H286" s="12">
        <f t="shared" si="161"/>
        <v>0</v>
      </c>
    </row>
    <row r="287" spans="1:8" ht="54" x14ac:dyDescent="0.25">
      <c r="A287" s="19">
        <f t="shared" si="149"/>
        <v>275</v>
      </c>
      <c r="B287" s="10" t="s">
        <v>28</v>
      </c>
      <c r="C287" s="11" t="s">
        <v>222</v>
      </c>
      <c r="D287" s="24" t="s">
        <v>805</v>
      </c>
      <c r="E287" s="11">
        <v>240</v>
      </c>
      <c r="F287" s="12">
        <f>600-512.44</f>
        <v>87.559999999999945</v>
      </c>
      <c r="G287" s="12">
        <v>0</v>
      </c>
      <c r="H287" s="12">
        <v>0</v>
      </c>
    </row>
    <row r="288" spans="1:8" ht="36" x14ac:dyDescent="0.25">
      <c r="A288" s="19">
        <f t="shared" si="149"/>
        <v>276</v>
      </c>
      <c r="B288" s="10" t="s">
        <v>215</v>
      </c>
      <c r="C288" s="11" t="s">
        <v>222</v>
      </c>
      <c r="D288" s="11" t="s">
        <v>216</v>
      </c>
      <c r="E288" s="11"/>
      <c r="F288" s="12">
        <f>SUM(F289)</f>
        <v>600</v>
      </c>
      <c r="G288" s="12">
        <f t="shared" ref="G288:H288" si="162">SUM(G289)</f>
        <v>0</v>
      </c>
      <c r="H288" s="12">
        <f t="shared" si="162"/>
        <v>0</v>
      </c>
    </row>
    <row r="289" spans="1:8" ht="54" x14ac:dyDescent="0.25">
      <c r="A289" s="19">
        <f t="shared" si="149"/>
        <v>277</v>
      </c>
      <c r="B289" s="10" t="s">
        <v>253</v>
      </c>
      <c r="C289" s="11" t="s">
        <v>222</v>
      </c>
      <c r="D289" s="11" t="s">
        <v>254</v>
      </c>
      <c r="E289" s="11"/>
      <c r="F289" s="12">
        <f>SUM(F290)</f>
        <v>600</v>
      </c>
      <c r="G289" s="12">
        <f t="shared" ref="G289:H289" si="163">SUM(G290)</f>
        <v>0</v>
      </c>
      <c r="H289" s="12">
        <f t="shared" si="163"/>
        <v>0</v>
      </c>
    </row>
    <row r="290" spans="1:8" ht="54" x14ac:dyDescent="0.25">
      <c r="A290" s="19">
        <f t="shared" si="149"/>
        <v>278</v>
      </c>
      <c r="B290" s="10" t="s">
        <v>28</v>
      </c>
      <c r="C290" s="11" t="s">
        <v>222</v>
      </c>
      <c r="D290" s="11" t="s">
        <v>254</v>
      </c>
      <c r="E290" s="11" t="s">
        <v>29</v>
      </c>
      <c r="F290" s="12">
        <v>600</v>
      </c>
      <c r="G290" s="12">
        <v>0</v>
      </c>
      <c r="H290" s="12">
        <v>0</v>
      </c>
    </row>
    <row r="291" spans="1:8" x14ac:dyDescent="0.25">
      <c r="A291" s="19">
        <f t="shared" si="149"/>
        <v>279</v>
      </c>
      <c r="B291" s="14" t="s">
        <v>255</v>
      </c>
      <c r="C291" s="15" t="s">
        <v>256</v>
      </c>
      <c r="D291" s="15"/>
      <c r="E291" s="15"/>
      <c r="F291" s="16">
        <f>SUM(F292)</f>
        <v>5639.68</v>
      </c>
      <c r="G291" s="16">
        <f t="shared" ref="G291:H291" si="164">SUM(G292)</f>
        <v>2500</v>
      </c>
      <c r="H291" s="16">
        <f t="shared" si="164"/>
        <v>2500</v>
      </c>
    </row>
    <row r="292" spans="1:8" ht="54" x14ac:dyDescent="0.25">
      <c r="A292" s="18">
        <f t="shared" si="149"/>
        <v>280</v>
      </c>
      <c r="B292" s="10" t="s">
        <v>103</v>
      </c>
      <c r="C292" s="11" t="s">
        <v>256</v>
      </c>
      <c r="D292" s="11" t="s">
        <v>104</v>
      </c>
      <c r="E292" s="11"/>
      <c r="F292" s="12">
        <f>SUM(F293)</f>
        <v>5639.68</v>
      </c>
      <c r="G292" s="12">
        <f t="shared" ref="G292:H292" si="165">SUM(G293)</f>
        <v>2500</v>
      </c>
      <c r="H292" s="12">
        <f t="shared" si="165"/>
        <v>2500</v>
      </c>
    </row>
    <row r="293" spans="1:8" ht="36" x14ac:dyDescent="0.25">
      <c r="A293" s="19">
        <f t="shared" si="149"/>
        <v>281</v>
      </c>
      <c r="B293" s="10" t="s">
        <v>257</v>
      </c>
      <c r="C293" s="11" t="s">
        <v>256</v>
      </c>
      <c r="D293" s="11" t="s">
        <v>258</v>
      </c>
      <c r="E293" s="11"/>
      <c r="F293" s="12">
        <f>SUM(F294+F296)</f>
        <v>5639.68</v>
      </c>
      <c r="G293" s="12">
        <f t="shared" ref="G293:H293" si="166">SUM(G294+G296)</f>
        <v>2500</v>
      </c>
      <c r="H293" s="12">
        <f t="shared" si="166"/>
        <v>2500</v>
      </c>
    </row>
    <row r="294" spans="1:8" ht="54" x14ac:dyDescent="0.25">
      <c r="A294" s="19">
        <f t="shared" si="149"/>
        <v>282</v>
      </c>
      <c r="B294" s="10" t="s">
        <v>259</v>
      </c>
      <c r="C294" s="11" t="s">
        <v>256</v>
      </c>
      <c r="D294" s="11" t="s">
        <v>260</v>
      </c>
      <c r="E294" s="11"/>
      <c r="F294" s="12">
        <f>SUM(F295)</f>
        <v>1527.5</v>
      </c>
      <c r="G294" s="12">
        <f t="shared" ref="G294:H294" si="167">SUM(G295)</f>
        <v>2000</v>
      </c>
      <c r="H294" s="12">
        <f t="shared" si="167"/>
        <v>2000</v>
      </c>
    </row>
    <row r="295" spans="1:8" ht="54" x14ac:dyDescent="0.25">
      <c r="A295" s="19">
        <f t="shared" si="149"/>
        <v>283</v>
      </c>
      <c r="B295" s="10" t="s">
        <v>28</v>
      </c>
      <c r="C295" s="11" t="s">
        <v>256</v>
      </c>
      <c r="D295" s="11" t="s">
        <v>260</v>
      </c>
      <c r="E295" s="11" t="s">
        <v>29</v>
      </c>
      <c r="F295" s="12">
        <f>447.5+1080</f>
        <v>1527.5</v>
      </c>
      <c r="G295" s="12">
        <v>2000</v>
      </c>
      <c r="H295" s="12">
        <v>2000</v>
      </c>
    </row>
    <row r="296" spans="1:8" ht="54" x14ac:dyDescent="0.25">
      <c r="A296" s="19">
        <f t="shared" si="149"/>
        <v>284</v>
      </c>
      <c r="B296" s="10" t="s">
        <v>261</v>
      </c>
      <c r="C296" s="11" t="s">
        <v>256</v>
      </c>
      <c r="D296" s="11" t="s">
        <v>262</v>
      </c>
      <c r="E296" s="11"/>
      <c r="F296" s="12">
        <f>SUM(F297)</f>
        <v>4112.18</v>
      </c>
      <c r="G296" s="12">
        <f t="shared" ref="G296:H296" si="168">SUM(G297)</f>
        <v>500</v>
      </c>
      <c r="H296" s="12">
        <f t="shared" si="168"/>
        <v>500</v>
      </c>
    </row>
    <row r="297" spans="1:8" ht="54" x14ac:dyDescent="0.25">
      <c r="A297" s="19">
        <f t="shared" si="149"/>
        <v>285</v>
      </c>
      <c r="B297" s="10" t="s">
        <v>28</v>
      </c>
      <c r="C297" s="11" t="s">
        <v>256</v>
      </c>
      <c r="D297" s="11" t="s">
        <v>262</v>
      </c>
      <c r="E297" s="11" t="s">
        <v>29</v>
      </c>
      <c r="F297" s="12">
        <f>1272.5+2839.68</f>
        <v>4112.18</v>
      </c>
      <c r="G297" s="12">
        <v>500</v>
      </c>
      <c r="H297" s="12">
        <v>500</v>
      </c>
    </row>
    <row r="298" spans="1:8" ht="36" x14ac:dyDescent="0.25">
      <c r="A298" s="18">
        <f t="shared" si="149"/>
        <v>286</v>
      </c>
      <c r="B298" s="14" t="s">
        <v>263</v>
      </c>
      <c r="C298" s="15" t="s">
        <v>264</v>
      </c>
      <c r="D298" s="15"/>
      <c r="E298" s="15"/>
      <c r="F298" s="16">
        <f>SUM(F299+F308+F323+F329)</f>
        <v>8804.3700000000008</v>
      </c>
      <c r="G298" s="16">
        <f t="shared" ref="G298:H298" si="169">SUM(G299+G308+G323+G329)</f>
        <v>7084.76</v>
      </c>
      <c r="H298" s="16">
        <f t="shared" si="169"/>
        <v>7455.59</v>
      </c>
    </row>
    <row r="299" spans="1:8" ht="72" x14ac:dyDescent="0.25">
      <c r="A299" s="19">
        <f t="shared" si="149"/>
        <v>287</v>
      </c>
      <c r="B299" s="10" t="s">
        <v>265</v>
      </c>
      <c r="C299" s="11" t="s">
        <v>264</v>
      </c>
      <c r="D299" s="11" t="s">
        <v>266</v>
      </c>
      <c r="E299" s="11"/>
      <c r="F299" s="12">
        <f>SUM(F303+F300)</f>
        <v>2722.5</v>
      </c>
      <c r="G299" s="12">
        <f t="shared" ref="G299:H299" si="170">SUM(G303)</f>
        <v>2500</v>
      </c>
      <c r="H299" s="12">
        <f t="shared" si="170"/>
        <v>2500</v>
      </c>
    </row>
    <row r="300" spans="1:8" ht="40.5" customHeight="1" x14ac:dyDescent="0.25">
      <c r="A300" s="19">
        <f t="shared" si="149"/>
        <v>288</v>
      </c>
      <c r="B300" s="10" t="s">
        <v>858</v>
      </c>
      <c r="C300" s="11" t="s">
        <v>264</v>
      </c>
      <c r="D300" s="24" t="s">
        <v>337</v>
      </c>
      <c r="E300" s="11"/>
      <c r="F300" s="12">
        <f>F301</f>
        <v>250</v>
      </c>
      <c r="G300" s="12">
        <f t="shared" ref="G300:H301" si="171">G301</f>
        <v>0</v>
      </c>
      <c r="H300" s="12">
        <f t="shared" si="171"/>
        <v>0</v>
      </c>
    </row>
    <row r="301" spans="1:8" ht="80.25" customHeight="1" x14ac:dyDescent="0.25">
      <c r="A301" s="19">
        <f t="shared" si="149"/>
        <v>289</v>
      </c>
      <c r="B301" s="10" t="s">
        <v>860</v>
      </c>
      <c r="C301" s="11" t="s">
        <v>264</v>
      </c>
      <c r="D301" s="24" t="s">
        <v>859</v>
      </c>
      <c r="E301" s="11"/>
      <c r="F301" s="12">
        <f>F302</f>
        <v>250</v>
      </c>
      <c r="G301" s="12">
        <f t="shared" si="171"/>
        <v>0</v>
      </c>
      <c r="H301" s="12">
        <f t="shared" si="171"/>
        <v>0</v>
      </c>
    </row>
    <row r="302" spans="1:8" ht="54" x14ac:dyDescent="0.25">
      <c r="A302" s="19">
        <f t="shared" si="149"/>
        <v>290</v>
      </c>
      <c r="B302" s="10" t="s">
        <v>28</v>
      </c>
      <c r="C302" s="11" t="s">
        <v>264</v>
      </c>
      <c r="D302" s="24" t="s">
        <v>859</v>
      </c>
      <c r="E302" s="11">
        <v>240</v>
      </c>
      <c r="F302" s="12">
        <v>250</v>
      </c>
      <c r="G302" s="12">
        <v>0</v>
      </c>
      <c r="H302" s="12">
        <v>0</v>
      </c>
    </row>
    <row r="303" spans="1:8" ht="36" x14ac:dyDescent="0.25">
      <c r="A303" s="19">
        <f t="shared" si="149"/>
        <v>291</v>
      </c>
      <c r="B303" s="10" t="s">
        <v>267</v>
      </c>
      <c r="C303" s="11" t="s">
        <v>264</v>
      </c>
      <c r="D303" s="11" t="s">
        <v>268</v>
      </c>
      <c r="E303" s="11"/>
      <c r="F303" s="12">
        <f>SUM(F304+F306)</f>
        <v>2472.5</v>
      </c>
      <c r="G303" s="12">
        <f t="shared" ref="G303:H303" si="172">SUM(G304+G306)</f>
        <v>2500</v>
      </c>
      <c r="H303" s="12">
        <f t="shared" si="172"/>
        <v>2500</v>
      </c>
    </row>
    <row r="304" spans="1:8" ht="72" x14ac:dyDescent="0.25">
      <c r="A304" s="19">
        <f t="shared" si="149"/>
        <v>292</v>
      </c>
      <c r="B304" s="10" t="s">
        <v>269</v>
      </c>
      <c r="C304" s="11" t="s">
        <v>264</v>
      </c>
      <c r="D304" s="11" t="s">
        <v>270</v>
      </c>
      <c r="E304" s="11"/>
      <c r="F304" s="12">
        <f>SUM(F305)</f>
        <v>702.5</v>
      </c>
      <c r="G304" s="12">
        <f t="shared" ref="G304:H304" si="173">SUM(G305)</f>
        <v>2000</v>
      </c>
      <c r="H304" s="12">
        <f t="shared" si="173"/>
        <v>2000</v>
      </c>
    </row>
    <row r="305" spans="1:8" ht="54" x14ac:dyDescent="0.25">
      <c r="A305" s="19">
        <f t="shared" si="149"/>
        <v>293</v>
      </c>
      <c r="B305" s="10" t="s">
        <v>28</v>
      </c>
      <c r="C305" s="11" t="s">
        <v>264</v>
      </c>
      <c r="D305" s="11" t="s">
        <v>270</v>
      </c>
      <c r="E305" s="11" t="s">
        <v>29</v>
      </c>
      <c r="F305" s="12">
        <v>702.5</v>
      </c>
      <c r="G305" s="12">
        <v>2000</v>
      </c>
      <c r="H305" s="12">
        <v>2000</v>
      </c>
    </row>
    <row r="306" spans="1:8" ht="90" x14ac:dyDescent="0.25">
      <c r="A306" s="19">
        <f t="shared" si="149"/>
        <v>294</v>
      </c>
      <c r="B306" s="10" t="s">
        <v>271</v>
      </c>
      <c r="C306" s="11" t="s">
        <v>264</v>
      </c>
      <c r="D306" s="11" t="s">
        <v>272</v>
      </c>
      <c r="E306" s="11"/>
      <c r="F306" s="12">
        <f>SUM(F307)</f>
        <v>1770</v>
      </c>
      <c r="G306" s="12">
        <f t="shared" ref="G306:H306" si="174">SUM(G307)</f>
        <v>500</v>
      </c>
      <c r="H306" s="12">
        <f t="shared" si="174"/>
        <v>500</v>
      </c>
    </row>
    <row r="307" spans="1:8" ht="54" x14ac:dyDescent="0.25">
      <c r="A307" s="19">
        <f t="shared" si="149"/>
        <v>295</v>
      </c>
      <c r="B307" s="10" t="s">
        <v>28</v>
      </c>
      <c r="C307" s="11" t="s">
        <v>264</v>
      </c>
      <c r="D307" s="11" t="s">
        <v>272</v>
      </c>
      <c r="E307" s="11" t="s">
        <v>29</v>
      </c>
      <c r="F307" s="12">
        <v>1770</v>
      </c>
      <c r="G307" s="12">
        <v>500</v>
      </c>
      <c r="H307" s="12">
        <v>500</v>
      </c>
    </row>
    <row r="308" spans="1:8" ht="108" x14ac:dyDescent="0.25">
      <c r="A308" s="19">
        <f t="shared" si="149"/>
        <v>296</v>
      </c>
      <c r="B308" s="10" t="s">
        <v>87</v>
      </c>
      <c r="C308" s="11" t="s">
        <v>264</v>
      </c>
      <c r="D308" s="11" t="s">
        <v>88</v>
      </c>
      <c r="E308" s="11"/>
      <c r="F308" s="12">
        <f>SUM(F309+F318)</f>
        <v>4607.1100000000006</v>
      </c>
      <c r="G308" s="12">
        <f t="shared" ref="G308:H308" si="175">SUM(G309+G318)</f>
        <v>2670</v>
      </c>
      <c r="H308" s="12">
        <f t="shared" si="175"/>
        <v>3170</v>
      </c>
    </row>
    <row r="309" spans="1:8" ht="144" x14ac:dyDescent="0.25">
      <c r="A309" s="19">
        <f t="shared" si="149"/>
        <v>297</v>
      </c>
      <c r="B309" s="10" t="s">
        <v>89</v>
      </c>
      <c r="C309" s="11" t="s">
        <v>264</v>
      </c>
      <c r="D309" s="11" t="s">
        <v>90</v>
      </c>
      <c r="E309" s="11"/>
      <c r="F309" s="12">
        <f>SUM(F310+F312+F314+F316)</f>
        <v>2279</v>
      </c>
      <c r="G309" s="12">
        <f t="shared" ref="G309:H309" si="176">SUM(G310+G312+G314+G316)</f>
        <v>1670</v>
      </c>
      <c r="H309" s="12">
        <f t="shared" si="176"/>
        <v>2170</v>
      </c>
    </row>
    <row r="310" spans="1:8" ht="126" x14ac:dyDescent="0.25">
      <c r="A310" s="19">
        <f t="shared" si="149"/>
        <v>298</v>
      </c>
      <c r="B310" s="10" t="s">
        <v>273</v>
      </c>
      <c r="C310" s="11" t="s">
        <v>264</v>
      </c>
      <c r="D310" s="11" t="s">
        <v>274</v>
      </c>
      <c r="E310" s="11"/>
      <c r="F310" s="12">
        <f>SUM(F311)</f>
        <v>951.4</v>
      </c>
      <c r="G310" s="12">
        <f t="shared" ref="G310:H310" si="177">SUM(G311)</f>
        <v>800</v>
      </c>
      <c r="H310" s="12">
        <f t="shared" si="177"/>
        <v>1300</v>
      </c>
    </row>
    <row r="311" spans="1:8" ht="54" x14ac:dyDescent="0.25">
      <c r="A311" s="19">
        <f t="shared" si="149"/>
        <v>299</v>
      </c>
      <c r="B311" s="10" t="s">
        <v>28</v>
      </c>
      <c r="C311" s="11" t="s">
        <v>264</v>
      </c>
      <c r="D311" s="11" t="s">
        <v>274</v>
      </c>
      <c r="E311" s="11" t="s">
        <v>29</v>
      </c>
      <c r="F311" s="12">
        <f>972-20.6</f>
        <v>951.4</v>
      </c>
      <c r="G311" s="12">
        <f>1300-500</f>
        <v>800</v>
      </c>
      <c r="H311" s="12">
        <v>1300</v>
      </c>
    </row>
    <row r="312" spans="1:8" ht="108" x14ac:dyDescent="0.25">
      <c r="A312" s="19">
        <f t="shared" si="149"/>
        <v>300</v>
      </c>
      <c r="B312" s="10" t="s">
        <v>275</v>
      </c>
      <c r="C312" s="11" t="s">
        <v>264</v>
      </c>
      <c r="D312" s="11" t="s">
        <v>276</v>
      </c>
      <c r="E312" s="11"/>
      <c r="F312" s="12">
        <f>SUM(F313)</f>
        <v>757.6</v>
      </c>
      <c r="G312" s="12">
        <f t="shared" ref="G312:H312" si="178">SUM(G313)</f>
        <v>300</v>
      </c>
      <c r="H312" s="12">
        <f t="shared" si="178"/>
        <v>300</v>
      </c>
    </row>
    <row r="313" spans="1:8" ht="54" x14ac:dyDescent="0.25">
      <c r="A313" s="19">
        <f t="shared" si="149"/>
        <v>301</v>
      </c>
      <c r="B313" s="10" t="s">
        <v>28</v>
      </c>
      <c r="C313" s="11" t="s">
        <v>264</v>
      </c>
      <c r="D313" s="11" t="s">
        <v>276</v>
      </c>
      <c r="E313" s="11" t="s">
        <v>29</v>
      </c>
      <c r="F313" s="12">
        <f>737+20.6</f>
        <v>757.6</v>
      </c>
      <c r="G313" s="12">
        <v>300</v>
      </c>
      <c r="H313" s="12">
        <v>300</v>
      </c>
    </row>
    <row r="314" spans="1:8" ht="90" x14ac:dyDescent="0.25">
      <c r="A314" s="19">
        <f t="shared" si="149"/>
        <v>302</v>
      </c>
      <c r="B314" s="10" t="s">
        <v>277</v>
      </c>
      <c r="C314" s="11" t="s">
        <v>264</v>
      </c>
      <c r="D314" s="11" t="s">
        <v>278</v>
      </c>
      <c r="E314" s="11"/>
      <c r="F314" s="12">
        <f>SUM(F315)</f>
        <v>380</v>
      </c>
      <c r="G314" s="12">
        <f t="shared" ref="G314:H314" si="179">SUM(G315)</f>
        <v>380</v>
      </c>
      <c r="H314" s="12">
        <f t="shared" si="179"/>
        <v>380</v>
      </c>
    </row>
    <row r="315" spans="1:8" ht="36" x14ac:dyDescent="0.25">
      <c r="A315" s="19">
        <f t="shared" si="149"/>
        <v>303</v>
      </c>
      <c r="B315" s="10" t="s">
        <v>40</v>
      </c>
      <c r="C315" s="11" t="s">
        <v>264</v>
      </c>
      <c r="D315" s="11" t="s">
        <v>278</v>
      </c>
      <c r="E315" s="11" t="s">
        <v>41</v>
      </c>
      <c r="F315" s="12">
        <v>380</v>
      </c>
      <c r="G315" s="12">
        <v>380</v>
      </c>
      <c r="H315" s="12">
        <v>380</v>
      </c>
    </row>
    <row r="316" spans="1:8" ht="126" x14ac:dyDescent="0.25">
      <c r="A316" s="19">
        <f t="shared" si="149"/>
        <v>304</v>
      </c>
      <c r="B316" s="10" t="s">
        <v>279</v>
      </c>
      <c r="C316" s="11" t="s">
        <v>264</v>
      </c>
      <c r="D316" s="11" t="s">
        <v>280</v>
      </c>
      <c r="E316" s="11"/>
      <c r="F316" s="12">
        <f>SUM(F317)</f>
        <v>190</v>
      </c>
      <c r="G316" s="12">
        <f t="shared" ref="G316:H316" si="180">SUM(G317)</f>
        <v>190</v>
      </c>
      <c r="H316" s="12">
        <f t="shared" si="180"/>
        <v>190</v>
      </c>
    </row>
    <row r="317" spans="1:8" ht="54" x14ac:dyDescent="0.25">
      <c r="A317" s="19">
        <f t="shared" si="149"/>
        <v>305</v>
      </c>
      <c r="B317" s="10" t="s">
        <v>28</v>
      </c>
      <c r="C317" s="11" t="s">
        <v>264</v>
      </c>
      <c r="D317" s="11" t="s">
        <v>280</v>
      </c>
      <c r="E317" s="11" t="s">
        <v>29</v>
      </c>
      <c r="F317" s="12">
        <v>190</v>
      </c>
      <c r="G317" s="12">
        <v>190</v>
      </c>
      <c r="H317" s="12">
        <v>190</v>
      </c>
    </row>
    <row r="318" spans="1:8" ht="72" x14ac:dyDescent="0.25">
      <c r="A318" s="19">
        <f t="shared" si="149"/>
        <v>306</v>
      </c>
      <c r="B318" s="10" t="s">
        <v>281</v>
      </c>
      <c r="C318" s="11" t="s">
        <v>264</v>
      </c>
      <c r="D318" s="11" t="s">
        <v>282</v>
      </c>
      <c r="E318" s="11"/>
      <c r="F318" s="12">
        <f>SUM(F319+F321)</f>
        <v>2328.11</v>
      </c>
      <c r="G318" s="12">
        <f t="shared" ref="G318:H318" si="181">SUM(G319+G321)</f>
        <v>1000</v>
      </c>
      <c r="H318" s="12">
        <f t="shared" si="181"/>
        <v>1000</v>
      </c>
    </row>
    <row r="319" spans="1:8" ht="162" x14ac:dyDescent="0.25">
      <c r="A319" s="19">
        <f t="shared" si="149"/>
        <v>307</v>
      </c>
      <c r="B319" s="10" t="s">
        <v>283</v>
      </c>
      <c r="C319" s="11" t="s">
        <v>264</v>
      </c>
      <c r="D319" s="11" t="s">
        <v>284</v>
      </c>
      <c r="E319" s="11"/>
      <c r="F319" s="12">
        <f>SUM(F320)</f>
        <v>2090.61</v>
      </c>
      <c r="G319" s="12">
        <f t="shared" ref="G319:H319" si="182">SUM(G320)</f>
        <v>1000</v>
      </c>
      <c r="H319" s="12">
        <f t="shared" si="182"/>
        <v>1000</v>
      </c>
    </row>
    <row r="320" spans="1:8" ht="54" x14ac:dyDescent="0.25">
      <c r="A320" s="19">
        <f t="shared" si="149"/>
        <v>308</v>
      </c>
      <c r="B320" s="10" t="s">
        <v>28</v>
      </c>
      <c r="C320" s="11" t="s">
        <v>264</v>
      </c>
      <c r="D320" s="11" t="s">
        <v>284</v>
      </c>
      <c r="E320" s="11" t="s">
        <v>29</v>
      </c>
      <c r="F320" s="12">
        <v>2090.61</v>
      </c>
      <c r="G320" s="12">
        <v>1000</v>
      </c>
      <c r="H320" s="12">
        <v>1000</v>
      </c>
    </row>
    <row r="321" spans="1:8" ht="36" x14ac:dyDescent="0.25">
      <c r="A321" s="19">
        <f t="shared" si="149"/>
        <v>309</v>
      </c>
      <c r="B321" s="10" t="s">
        <v>285</v>
      </c>
      <c r="C321" s="11" t="s">
        <v>264</v>
      </c>
      <c r="D321" s="11" t="s">
        <v>286</v>
      </c>
      <c r="E321" s="11"/>
      <c r="F321" s="12">
        <f>SUM(F322)</f>
        <v>237.5</v>
      </c>
      <c r="G321" s="12">
        <f t="shared" ref="G321:H321" si="183">SUM(G322)</f>
        <v>0</v>
      </c>
      <c r="H321" s="12">
        <f t="shared" si="183"/>
        <v>0</v>
      </c>
    </row>
    <row r="322" spans="1:8" ht="54" x14ac:dyDescent="0.25">
      <c r="A322" s="19">
        <f t="shared" si="149"/>
        <v>310</v>
      </c>
      <c r="B322" s="10" t="s">
        <v>28</v>
      </c>
      <c r="C322" s="11" t="s">
        <v>264</v>
      </c>
      <c r="D322" s="11" t="s">
        <v>286</v>
      </c>
      <c r="E322" s="11" t="s">
        <v>29</v>
      </c>
      <c r="F322" s="12">
        <v>237.5</v>
      </c>
      <c r="G322" s="12">
        <v>0</v>
      </c>
      <c r="H322" s="12">
        <v>0</v>
      </c>
    </row>
    <row r="323" spans="1:8" ht="54" x14ac:dyDescent="0.25">
      <c r="A323" s="19">
        <f t="shared" si="149"/>
        <v>311</v>
      </c>
      <c r="B323" s="10" t="s">
        <v>287</v>
      </c>
      <c r="C323" s="11" t="s">
        <v>264</v>
      </c>
      <c r="D323" s="11" t="s">
        <v>288</v>
      </c>
      <c r="E323" s="11"/>
      <c r="F323" s="12">
        <f>SUM(F324)</f>
        <v>87.26</v>
      </c>
      <c r="G323" s="12">
        <f t="shared" ref="G323:H323" si="184">SUM(G324)</f>
        <v>258.26</v>
      </c>
      <c r="H323" s="12">
        <f t="shared" si="184"/>
        <v>119.09</v>
      </c>
    </row>
    <row r="324" spans="1:8" ht="54" x14ac:dyDescent="0.25">
      <c r="A324" s="19">
        <f t="shared" si="149"/>
        <v>312</v>
      </c>
      <c r="B324" s="10" t="s">
        <v>289</v>
      </c>
      <c r="C324" s="11" t="s">
        <v>264</v>
      </c>
      <c r="D324" s="11" t="s">
        <v>290</v>
      </c>
      <c r="E324" s="11"/>
      <c r="F324" s="12">
        <f>SUM(F325+F327)</f>
        <v>87.26</v>
      </c>
      <c r="G324" s="12">
        <f t="shared" ref="G324:H324" si="185">SUM(G325+G327)</f>
        <v>258.26</v>
      </c>
      <c r="H324" s="12">
        <f t="shared" si="185"/>
        <v>119.09</v>
      </c>
    </row>
    <row r="325" spans="1:8" ht="54" x14ac:dyDescent="0.25">
      <c r="A325" s="18">
        <f t="shared" si="149"/>
        <v>313</v>
      </c>
      <c r="B325" s="10" t="s">
        <v>291</v>
      </c>
      <c r="C325" s="11" t="s">
        <v>264</v>
      </c>
      <c r="D325" s="11" t="s">
        <v>292</v>
      </c>
      <c r="E325" s="11"/>
      <c r="F325" s="12">
        <f>SUM(F326)</f>
        <v>87.26</v>
      </c>
      <c r="G325" s="12">
        <f t="shared" ref="G325:H325" si="186">SUM(G326)</f>
        <v>108.26</v>
      </c>
      <c r="H325" s="12">
        <f t="shared" si="186"/>
        <v>108.26</v>
      </c>
    </row>
    <row r="326" spans="1:8" ht="54" x14ac:dyDescent="0.25">
      <c r="A326" s="19">
        <f t="shared" si="149"/>
        <v>314</v>
      </c>
      <c r="B326" s="10" t="s">
        <v>28</v>
      </c>
      <c r="C326" s="11" t="s">
        <v>264</v>
      </c>
      <c r="D326" s="11" t="s">
        <v>292</v>
      </c>
      <c r="E326" s="11" t="s">
        <v>29</v>
      </c>
      <c r="F326" s="12">
        <f>108.26-21</f>
        <v>87.26</v>
      </c>
      <c r="G326" s="12">
        <v>108.26</v>
      </c>
      <c r="H326" s="12">
        <v>108.26</v>
      </c>
    </row>
    <row r="327" spans="1:8" ht="90" x14ac:dyDescent="0.25">
      <c r="A327" s="19">
        <f t="shared" ref="A327:A390" si="187">SUM(A326+1)</f>
        <v>315</v>
      </c>
      <c r="B327" s="10" t="s">
        <v>293</v>
      </c>
      <c r="C327" s="11" t="s">
        <v>264</v>
      </c>
      <c r="D327" s="11" t="s">
        <v>294</v>
      </c>
      <c r="E327" s="11"/>
      <c r="F327" s="12">
        <f>SUM(F328)</f>
        <v>0</v>
      </c>
      <c r="G327" s="12">
        <f t="shared" ref="G327:H327" si="188">SUM(G328)</f>
        <v>150</v>
      </c>
      <c r="H327" s="12">
        <f t="shared" si="188"/>
        <v>10.83</v>
      </c>
    </row>
    <row r="328" spans="1:8" ht="54" x14ac:dyDescent="0.25">
      <c r="A328" s="19">
        <f t="shared" si="187"/>
        <v>316</v>
      </c>
      <c r="B328" s="10" t="s">
        <v>28</v>
      </c>
      <c r="C328" s="11" t="s">
        <v>264</v>
      </c>
      <c r="D328" s="11" t="s">
        <v>294</v>
      </c>
      <c r="E328" s="11" t="s">
        <v>29</v>
      </c>
      <c r="F328" s="12">
        <v>0</v>
      </c>
      <c r="G328" s="12">
        <v>150</v>
      </c>
      <c r="H328" s="12">
        <v>10.83</v>
      </c>
    </row>
    <row r="329" spans="1:8" ht="72" x14ac:dyDescent="0.25">
      <c r="A329" s="19">
        <f t="shared" si="187"/>
        <v>317</v>
      </c>
      <c r="B329" s="10" t="s">
        <v>197</v>
      </c>
      <c r="C329" s="11" t="s">
        <v>264</v>
      </c>
      <c r="D329" s="11" t="s">
        <v>198</v>
      </c>
      <c r="E329" s="11"/>
      <c r="F329" s="12">
        <f>SUM(F330+F335+F338)</f>
        <v>1387.5</v>
      </c>
      <c r="G329" s="12">
        <f t="shared" ref="G329:H329" si="189">SUM(G330+G335+G338)</f>
        <v>1656.5</v>
      </c>
      <c r="H329" s="12">
        <f t="shared" si="189"/>
        <v>1666.5</v>
      </c>
    </row>
    <row r="330" spans="1:8" ht="72" x14ac:dyDescent="0.25">
      <c r="A330" s="19">
        <f t="shared" si="187"/>
        <v>318</v>
      </c>
      <c r="B330" s="10" t="s">
        <v>295</v>
      </c>
      <c r="C330" s="11" t="s">
        <v>264</v>
      </c>
      <c r="D330" s="11" t="s">
        <v>296</v>
      </c>
      <c r="E330" s="11"/>
      <c r="F330" s="12">
        <f>SUM(F331+F333)</f>
        <v>956.5</v>
      </c>
      <c r="G330" s="12">
        <f t="shared" ref="G330:H330" si="190">SUM(G331+G333)</f>
        <v>1076.5</v>
      </c>
      <c r="H330" s="12">
        <f t="shared" si="190"/>
        <v>1076.5</v>
      </c>
    </row>
    <row r="331" spans="1:8" ht="54" x14ac:dyDescent="0.25">
      <c r="A331" s="19">
        <f t="shared" si="187"/>
        <v>319</v>
      </c>
      <c r="B331" s="10" t="s">
        <v>297</v>
      </c>
      <c r="C331" s="11" t="s">
        <v>264</v>
      </c>
      <c r="D331" s="11" t="s">
        <v>298</v>
      </c>
      <c r="E331" s="11"/>
      <c r="F331" s="12">
        <f>SUM(F332)</f>
        <v>556.5</v>
      </c>
      <c r="G331" s="12">
        <f t="shared" ref="G331:H331" si="191">SUM(G332)</f>
        <v>556.5</v>
      </c>
      <c r="H331" s="12">
        <f t="shared" si="191"/>
        <v>556.5</v>
      </c>
    </row>
    <row r="332" spans="1:8" ht="90" x14ac:dyDescent="0.25">
      <c r="A332" s="19">
        <f t="shared" si="187"/>
        <v>320</v>
      </c>
      <c r="B332" s="10" t="s">
        <v>149</v>
      </c>
      <c r="C332" s="11" t="s">
        <v>264</v>
      </c>
      <c r="D332" s="11" t="s">
        <v>298</v>
      </c>
      <c r="E332" s="11" t="s">
        <v>150</v>
      </c>
      <c r="F332" s="12">
        <v>556.5</v>
      </c>
      <c r="G332" s="12">
        <v>556.5</v>
      </c>
      <c r="H332" s="12">
        <v>556.5</v>
      </c>
    </row>
    <row r="333" spans="1:8" ht="90" x14ac:dyDescent="0.25">
      <c r="A333" s="19">
        <f t="shared" si="187"/>
        <v>321</v>
      </c>
      <c r="B333" s="10" t="s">
        <v>299</v>
      </c>
      <c r="C333" s="11" t="s">
        <v>264</v>
      </c>
      <c r="D333" s="11" t="s">
        <v>300</v>
      </c>
      <c r="E333" s="11"/>
      <c r="F333" s="12">
        <f>SUM(F334)</f>
        <v>400</v>
      </c>
      <c r="G333" s="12">
        <f t="shared" ref="G333:H333" si="192">SUM(G334)</f>
        <v>520</v>
      </c>
      <c r="H333" s="12">
        <f t="shared" si="192"/>
        <v>520</v>
      </c>
    </row>
    <row r="334" spans="1:8" ht="90" x14ac:dyDescent="0.25">
      <c r="A334" s="19">
        <f t="shared" si="187"/>
        <v>322</v>
      </c>
      <c r="B334" s="10" t="s">
        <v>301</v>
      </c>
      <c r="C334" s="11" t="s">
        <v>264</v>
      </c>
      <c r="D334" s="11" t="s">
        <v>300</v>
      </c>
      <c r="E334" s="11" t="s">
        <v>302</v>
      </c>
      <c r="F334" s="12">
        <f>520-120</f>
        <v>400</v>
      </c>
      <c r="G334" s="12">
        <v>520</v>
      </c>
      <c r="H334" s="12">
        <v>520</v>
      </c>
    </row>
    <row r="335" spans="1:8" ht="72" x14ac:dyDescent="0.25">
      <c r="A335" s="19">
        <f t="shared" si="187"/>
        <v>323</v>
      </c>
      <c r="B335" s="10" t="s">
        <v>199</v>
      </c>
      <c r="C335" s="11" t="s">
        <v>264</v>
      </c>
      <c r="D335" s="11" t="s">
        <v>200</v>
      </c>
      <c r="E335" s="11"/>
      <c r="F335" s="12">
        <f>SUM(F336)</f>
        <v>431</v>
      </c>
      <c r="G335" s="12">
        <f t="shared" ref="G335:H335" si="193">SUM(G336)</f>
        <v>500</v>
      </c>
      <c r="H335" s="12">
        <f t="shared" si="193"/>
        <v>500</v>
      </c>
    </row>
    <row r="336" spans="1:8" ht="108" x14ac:dyDescent="0.25">
      <c r="A336" s="19">
        <f t="shared" si="187"/>
        <v>324</v>
      </c>
      <c r="B336" s="10" t="s">
        <v>303</v>
      </c>
      <c r="C336" s="11" t="s">
        <v>264</v>
      </c>
      <c r="D336" s="11" t="s">
        <v>304</v>
      </c>
      <c r="E336" s="11"/>
      <c r="F336" s="12">
        <f>SUM(F337)</f>
        <v>431</v>
      </c>
      <c r="G336" s="12">
        <f t="shared" ref="G336:H336" si="194">SUM(G337)</f>
        <v>500</v>
      </c>
      <c r="H336" s="12">
        <f t="shared" si="194"/>
        <v>500</v>
      </c>
    </row>
    <row r="337" spans="1:8" ht="90" x14ac:dyDescent="0.25">
      <c r="A337" s="19">
        <f t="shared" si="187"/>
        <v>325</v>
      </c>
      <c r="B337" s="10" t="s">
        <v>149</v>
      </c>
      <c r="C337" s="11" t="s">
        <v>264</v>
      </c>
      <c r="D337" s="11" t="s">
        <v>304</v>
      </c>
      <c r="E337" s="11" t="s">
        <v>150</v>
      </c>
      <c r="F337" s="12">
        <f>500-69</f>
        <v>431</v>
      </c>
      <c r="G337" s="12">
        <v>500</v>
      </c>
      <c r="H337" s="12">
        <v>500</v>
      </c>
    </row>
    <row r="338" spans="1:8" ht="72" x14ac:dyDescent="0.25">
      <c r="A338" s="19">
        <f t="shared" si="187"/>
        <v>326</v>
      </c>
      <c r="B338" s="10" t="s">
        <v>752</v>
      </c>
      <c r="C338" s="11" t="s">
        <v>264</v>
      </c>
      <c r="D338" s="11" t="s">
        <v>305</v>
      </c>
      <c r="E338" s="11"/>
      <c r="F338" s="12">
        <f>SUM(F339)</f>
        <v>0</v>
      </c>
      <c r="G338" s="12">
        <f t="shared" ref="G338:H338" si="195">SUM(G339)</f>
        <v>80</v>
      </c>
      <c r="H338" s="12">
        <f t="shared" si="195"/>
        <v>90</v>
      </c>
    </row>
    <row r="339" spans="1:8" ht="54" x14ac:dyDescent="0.25">
      <c r="A339" s="19">
        <f t="shared" si="187"/>
        <v>327</v>
      </c>
      <c r="B339" s="10" t="s">
        <v>306</v>
      </c>
      <c r="C339" s="11" t="s">
        <v>264</v>
      </c>
      <c r="D339" s="11" t="s">
        <v>307</v>
      </c>
      <c r="E339" s="11"/>
      <c r="F339" s="12">
        <f>SUM(F340)</f>
        <v>0</v>
      </c>
      <c r="G339" s="12">
        <f t="shared" ref="G339:H339" si="196">SUM(G340)</f>
        <v>80</v>
      </c>
      <c r="H339" s="12">
        <f t="shared" si="196"/>
        <v>90</v>
      </c>
    </row>
    <row r="340" spans="1:8" x14ac:dyDescent="0.25">
      <c r="A340" s="19">
        <f t="shared" si="187"/>
        <v>328</v>
      </c>
      <c r="B340" s="10" t="s">
        <v>143</v>
      </c>
      <c r="C340" s="11" t="s">
        <v>264</v>
      </c>
      <c r="D340" s="11" t="s">
        <v>307</v>
      </c>
      <c r="E340" s="11" t="s">
        <v>144</v>
      </c>
      <c r="F340" s="12">
        <v>0</v>
      </c>
      <c r="G340" s="12">
        <v>80</v>
      </c>
      <c r="H340" s="12">
        <v>90</v>
      </c>
    </row>
    <row r="341" spans="1:8" ht="36" x14ac:dyDescent="0.25">
      <c r="A341" s="18">
        <f t="shared" si="187"/>
        <v>329</v>
      </c>
      <c r="B341" s="14" t="s">
        <v>308</v>
      </c>
      <c r="C341" s="15" t="s">
        <v>309</v>
      </c>
      <c r="D341" s="15"/>
      <c r="E341" s="15"/>
      <c r="F341" s="16">
        <f>SUM(F342+F372+F448+F498)</f>
        <v>659043.77</v>
      </c>
      <c r="G341" s="16">
        <f t="shared" ref="G341:H341" si="197">SUM(G342+G372+G448+G498)</f>
        <v>424458.23000000004</v>
      </c>
      <c r="H341" s="16">
        <f t="shared" si="197"/>
        <v>337756.15999999997</v>
      </c>
    </row>
    <row r="342" spans="1:8" x14ac:dyDescent="0.25">
      <c r="A342" s="18">
        <f t="shared" si="187"/>
        <v>330</v>
      </c>
      <c r="B342" s="14" t="s">
        <v>310</v>
      </c>
      <c r="C342" s="15" t="s">
        <v>311</v>
      </c>
      <c r="D342" s="15"/>
      <c r="E342" s="15"/>
      <c r="F342" s="16">
        <f>SUM(F343+F360)</f>
        <v>194959.94999999998</v>
      </c>
      <c r="G342" s="16">
        <v>9422</v>
      </c>
      <c r="H342" s="16">
        <v>9597.5</v>
      </c>
    </row>
    <row r="343" spans="1:8" ht="72" x14ac:dyDescent="0.25">
      <c r="A343" s="19">
        <f t="shared" si="187"/>
        <v>331</v>
      </c>
      <c r="B343" s="10" t="s">
        <v>265</v>
      </c>
      <c r="C343" s="11" t="s">
        <v>311</v>
      </c>
      <c r="D343" s="11" t="s">
        <v>266</v>
      </c>
      <c r="E343" s="11"/>
      <c r="F343" s="12">
        <f>SUM(F344)</f>
        <v>163691.15</v>
      </c>
      <c r="G343" s="12">
        <f t="shared" ref="G343:H343" si="198">SUM(G344)</f>
        <v>1260</v>
      </c>
      <c r="H343" s="12">
        <f t="shared" si="198"/>
        <v>1435.5</v>
      </c>
    </row>
    <row r="344" spans="1:8" ht="54" x14ac:dyDescent="0.25">
      <c r="A344" s="19">
        <f t="shared" si="187"/>
        <v>332</v>
      </c>
      <c r="B344" s="10" t="s">
        <v>312</v>
      </c>
      <c r="C344" s="11" t="s">
        <v>311</v>
      </c>
      <c r="D344" s="11" t="s">
        <v>313</v>
      </c>
      <c r="E344" s="11"/>
      <c r="F344" s="12">
        <f>SUM(F345+F347+F356+F350+F353)</f>
        <v>163691.15</v>
      </c>
      <c r="G344" s="12">
        <f t="shared" ref="G344:H344" si="199">SUM(G345+G347+G356+G350+G353)</f>
        <v>1260</v>
      </c>
      <c r="H344" s="12">
        <f t="shared" si="199"/>
        <v>1435.5</v>
      </c>
    </row>
    <row r="345" spans="1:8" x14ac:dyDescent="0.25">
      <c r="A345" s="19">
        <f t="shared" si="187"/>
        <v>333</v>
      </c>
      <c r="B345" s="10" t="s">
        <v>314</v>
      </c>
      <c r="C345" s="11" t="s">
        <v>311</v>
      </c>
      <c r="D345" s="11" t="s">
        <v>315</v>
      </c>
      <c r="E345" s="11"/>
      <c r="F345" s="12">
        <f>SUM(F346)</f>
        <v>4996.8999999999996</v>
      </c>
      <c r="G345" s="12">
        <f t="shared" ref="G345:H345" si="200">SUM(G346)</f>
        <v>0</v>
      </c>
      <c r="H345" s="12">
        <f t="shared" si="200"/>
        <v>0</v>
      </c>
    </row>
    <row r="346" spans="1:8" ht="54" x14ac:dyDescent="0.25">
      <c r="A346" s="19">
        <f t="shared" si="187"/>
        <v>334</v>
      </c>
      <c r="B346" s="10" t="s">
        <v>28</v>
      </c>
      <c r="C346" s="11" t="s">
        <v>311</v>
      </c>
      <c r="D346" s="11" t="s">
        <v>315</v>
      </c>
      <c r="E346" s="11" t="s">
        <v>29</v>
      </c>
      <c r="F346" s="12">
        <v>4996.8999999999996</v>
      </c>
      <c r="G346" s="12">
        <v>0</v>
      </c>
      <c r="H346" s="12">
        <v>0</v>
      </c>
    </row>
    <row r="347" spans="1:8" ht="72" x14ac:dyDescent="0.25">
      <c r="A347" s="19">
        <f t="shared" si="187"/>
        <v>335</v>
      </c>
      <c r="B347" s="10" t="s">
        <v>316</v>
      </c>
      <c r="C347" s="11" t="s">
        <v>311</v>
      </c>
      <c r="D347" s="11" t="s">
        <v>317</v>
      </c>
      <c r="E347" s="11"/>
      <c r="F347" s="12">
        <f>SUM(F348:F349)</f>
        <v>65191.789999999994</v>
      </c>
      <c r="G347" s="12">
        <f t="shared" ref="G347:H347" si="201">SUM(G348:G349)</f>
        <v>1260</v>
      </c>
      <c r="H347" s="12">
        <f t="shared" si="201"/>
        <v>1435.5</v>
      </c>
    </row>
    <row r="348" spans="1:8" x14ac:dyDescent="0.25">
      <c r="A348" s="19">
        <f t="shared" si="187"/>
        <v>336</v>
      </c>
      <c r="B348" s="10" t="s">
        <v>318</v>
      </c>
      <c r="C348" s="11" t="s">
        <v>311</v>
      </c>
      <c r="D348" s="11" t="s">
        <v>317</v>
      </c>
      <c r="E348" s="11" t="s">
        <v>319</v>
      </c>
      <c r="F348" s="12">
        <f>27388.69+11237.2</f>
        <v>38625.89</v>
      </c>
      <c r="G348" s="12">
        <v>1260</v>
      </c>
      <c r="H348" s="12">
        <v>1435.5</v>
      </c>
    </row>
    <row r="349" spans="1:8" ht="36" x14ac:dyDescent="0.25">
      <c r="A349" s="19">
        <f t="shared" si="187"/>
        <v>337</v>
      </c>
      <c r="B349" s="10" t="s">
        <v>40</v>
      </c>
      <c r="C349" s="11" t="s">
        <v>311</v>
      </c>
      <c r="D349" s="11" t="s">
        <v>317</v>
      </c>
      <c r="E349" s="11" t="s">
        <v>41</v>
      </c>
      <c r="F349" s="12">
        <f>39578.31-13012.41</f>
        <v>26565.899999999998</v>
      </c>
      <c r="G349" s="12">
        <v>0</v>
      </c>
      <c r="H349" s="12">
        <v>0</v>
      </c>
    </row>
    <row r="350" spans="1:8" ht="72" x14ac:dyDescent="0.25">
      <c r="A350" s="19">
        <f t="shared" si="187"/>
        <v>338</v>
      </c>
      <c r="B350" s="10" t="s">
        <v>795</v>
      </c>
      <c r="C350" s="11" t="s">
        <v>311</v>
      </c>
      <c r="D350" s="11" t="s">
        <v>794</v>
      </c>
      <c r="E350" s="11"/>
      <c r="F350" s="12">
        <f>SUM(F351:F352)</f>
        <v>88028.23</v>
      </c>
      <c r="G350" s="12">
        <f t="shared" ref="G350:H350" si="202">SUM(G351:G352)</f>
        <v>0</v>
      </c>
      <c r="H350" s="12">
        <f t="shared" si="202"/>
        <v>0</v>
      </c>
    </row>
    <row r="351" spans="1:8" x14ac:dyDescent="0.25">
      <c r="A351" s="19">
        <f t="shared" si="187"/>
        <v>339</v>
      </c>
      <c r="B351" s="10" t="s">
        <v>318</v>
      </c>
      <c r="C351" s="11" t="s">
        <v>311</v>
      </c>
      <c r="D351" s="11" t="s">
        <v>794</v>
      </c>
      <c r="E351" s="11">
        <v>410</v>
      </c>
      <c r="F351" s="12">
        <v>68028.23</v>
      </c>
      <c r="G351" s="12">
        <v>0</v>
      </c>
      <c r="H351" s="12">
        <v>0</v>
      </c>
    </row>
    <row r="352" spans="1:8" ht="36" x14ac:dyDescent="0.25">
      <c r="A352" s="19">
        <f t="shared" si="187"/>
        <v>340</v>
      </c>
      <c r="B352" s="10" t="s">
        <v>40</v>
      </c>
      <c r="C352" s="11" t="s">
        <v>311</v>
      </c>
      <c r="D352" s="11" t="s">
        <v>794</v>
      </c>
      <c r="E352" s="11">
        <v>850</v>
      </c>
      <c r="F352" s="12">
        <v>20000</v>
      </c>
      <c r="G352" s="12">
        <v>0</v>
      </c>
      <c r="H352" s="12">
        <v>0</v>
      </c>
    </row>
    <row r="353" spans="1:8" ht="36" x14ac:dyDescent="0.25">
      <c r="A353" s="19">
        <f t="shared" si="187"/>
        <v>341</v>
      </c>
      <c r="B353" s="10" t="s">
        <v>320</v>
      </c>
      <c r="C353" s="11" t="s">
        <v>311</v>
      </c>
      <c r="D353" s="24" t="s">
        <v>807</v>
      </c>
      <c r="E353" s="11"/>
      <c r="F353" s="12">
        <f>SUM(F354:F355)</f>
        <v>2708.42</v>
      </c>
      <c r="G353" s="12">
        <f t="shared" ref="G353:H353" si="203">SUM(G354:G355)</f>
        <v>0</v>
      </c>
      <c r="H353" s="12">
        <f t="shared" si="203"/>
        <v>0</v>
      </c>
    </row>
    <row r="354" spans="1:8" x14ac:dyDescent="0.25">
      <c r="A354" s="19">
        <f t="shared" si="187"/>
        <v>342</v>
      </c>
      <c r="B354" s="10" t="s">
        <v>318</v>
      </c>
      <c r="C354" s="11" t="s">
        <v>311</v>
      </c>
      <c r="D354" s="24" t="s">
        <v>807</v>
      </c>
      <c r="E354" s="11">
        <v>410</v>
      </c>
      <c r="F354" s="12">
        <v>2010.84</v>
      </c>
      <c r="G354" s="12">
        <v>0</v>
      </c>
      <c r="H354" s="12">
        <v>0</v>
      </c>
    </row>
    <row r="355" spans="1:8" ht="36" x14ac:dyDescent="0.25">
      <c r="A355" s="19">
        <f t="shared" si="187"/>
        <v>343</v>
      </c>
      <c r="B355" s="10" t="s">
        <v>40</v>
      </c>
      <c r="C355" s="11" t="s">
        <v>311</v>
      </c>
      <c r="D355" s="24" t="s">
        <v>807</v>
      </c>
      <c r="E355" s="11">
        <v>850</v>
      </c>
      <c r="F355" s="12">
        <v>697.58</v>
      </c>
      <c r="G355" s="12">
        <v>0</v>
      </c>
      <c r="H355" s="12">
        <v>0</v>
      </c>
    </row>
    <row r="356" spans="1:8" ht="36" x14ac:dyDescent="0.25">
      <c r="A356" s="19">
        <f t="shared" si="187"/>
        <v>344</v>
      </c>
      <c r="B356" s="10" t="s">
        <v>320</v>
      </c>
      <c r="C356" s="11" t="s">
        <v>311</v>
      </c>
      <c r="D356" s="11" t="s">
        <v>321</v>
      </c>
      <c r="E356" s="11"/>
      <c r="F356" s="12">
        <f>SUM(F357:F359)</f>
        <v>2765.81</v>
      </c>
      <c r="G356" s="12">
        <f t="shared" ref="G356:H356" si="204">SUM(G357:G359)</f>
        <v>0</v>
      </c>
      <c r="H356" s="12">
        <f t="shared" si="204"/>
        <v>0</v>
      </c>
    </row>
    <row r="357" spans="1:8" ht="54" x14ac:dyDescent="0.25">
      <c r="A357" s="19">
        <f t="shared" si="187"/>
        <v>345</v>
      </c>
      <c r="B357" s="10" t="s">
        <v>28</v>
      </c>
      <c r="C357" s="11" t="s">
        <v>311</v>
      </c>
      <c r="D357" s="11" t="s">
        <v>321</v>
      </c>
      <c r="E357" s="11">
        <v>240</v>
      </c>
      <c r="F357" s="12">
        <v>9</v>
      </c>
      <c r="G357" s="12">
        <v>0</v>
      </c>
      <c r="H357" s="12">
        <v>0</v>
      </c>
    </row>
    <row r="358" spans="1:8" x14ac:dyDescent="0.25">
      <c r="A358" s="19">
        <f t="shared" si="187"/>
        <v>346</v>
      </c>
      <c r="B358" s="10" t="s">
        <v>318</v>
      </c>
      <c r="C358" s="11" t="s">
        <v>311</v>
      </c>
      <c r="D358" s="11" t="s">
        <v>321</v>
      </c>
      <c r="E358" s="11" t="s">
        <v>319</v>
      </c>
      <c r="F358" s="12">
        <f>373.02-225.9</f>
        <v>147.11999999999998</v>
      </c>
      <c r="G358" s="12">
        <v>0</v>
      </c>
      <c r="H358" s="12">
        <v>0</v>
      </c>
    </row>
    <row r="359" spans="1:8" ht="36" x14ac:dyDescent="0.25">
      <c r="A359" s="19">
        <f t="shared" si="187"/>
        <v>347</v>
      </c>
      <c r="B359" s="10" t="s">
        <v>40</v>
      </c>
      <c r="C359" s="11" t="s">
        <v>311</v>
      </c>
      <c r="D359" s="11" t="s">
        <v>321</v>
      </c>
      <c r="E359" s="11" t="s">
        <v>41</v>
      </c>
      <c r="F359" s="12">
        <f>608.58+2001.11</f>
        <v>2609.69</v>
      </c>
      <c r="G359" s="12">
        <v>0</v>
      </c>
      <c r="H359" s="12">
        <v>0</v>
      </c>
    </row>
    <row r="360" spans="1:8" ht="72" x14ac:dyDescent="0.25">
      <c r="A360" s="19">
        <f t="shared" si="187"/>
        <v>348</v>
      </c>
      <c r="B360" s="10" t="s">
        <v>861</v>
      </c>
      <c r="C360" s="11" t="s">
        <v>311</v>
      </c>
      <c r="D360" s="11" t="s">
        <v>190</v>
      </c>
      <c r="E360" s="11"/>
      <c r="F360" s="12">
        <f>SUM(F361)</f>
        <v>31268.799999999999</v>
      </c>
      <c r="G360" s="12">
        <f t="shared" ref="G360:H360" si="205">SUM(G361)</f>
        <v>8162</v>
      </c>
      <c r="H360" s="12">
        <f t="shared" si="205"/>
        <v>8162</v>
      </c>
    </row>
    <row r="361" spans="1:8" ht="54" x14ac:dyDescent="0.25">
      <c r="A361" s="19">
        <f t="shared" si="187"/>
        <v>349</v>
      </c>
      <c r="B361" s="10" t="s">
        <v>322</v>
      </c>
      <c r="C361" s="11" t="s">
        <v>311</v>
      </c>
      <c r="D361" s="11" t="s">
        <v>323</v>
      </c>
      <c r="E361" s="11"/>
      <c r="F361" s="12">
        <f>SUM(F362+F364+F366+F368+F370)</f>
        <v>31268.799999999999</v>
      </c>
      <c r="G361" s="12">
        <f t="shared" ref="G361:H361" si="206">SUM(G362+G364+G366+G368+G370)</f>
        <v>8162</v>
      </c>
      <c r="H361" s="12">
        <f t="shared" si="206"/>
        <v>8162</v>
      </c>
    </row>
    <row r="362" spans="1:8" ht="54" x14ac:dyDescent="0.25">
      <c r="A362" s="19">
        <f t="shared" si="187"/>
        <v>350</v>
      </c>
      <c r="B362" s="10" t="s">
        <v>324</v>
      </c>
      <c r="C362" s="11" t="s">
        <v>311</v>
      </c>
      <c r="D362" s="11" t="s">
        <v>325</v>
      </c>
      <c r="E362" s="11"/>
      <c r="F362" s="12">
        <f>SUM(F363)</f>
        <v>2290.4699999999998</v>
      </c>
      <c r="G362" s="12">
        <f t="shared" ref="G362:H362" si="207">SUM(G363)</f>
        <v>1500</v>
      </c>
      <c r="H362" s="12">
        <f t="shared" si="207"/>
        <v>1500</v>
      </c>
    </row>
    <row r="363" spans="1:8" ht="54" x14ac:dyDescent="0.25">
      <c r="A363" s="19">
        <f t="shared" si="187"/>
        <v>351</v>
      </c>
      <c r="B363" s="10" t="s">
        <v>28</v>
      </c>
      <c r="C363" s="11" t="s">
        <v>311</v>
      </c>
      <c r="D363" s="11" t="s">
        <v>325</v>
      </c>
      <c r="E363" s="11" t="s">
        <v>29</v>
      </c>
      <c r="F363" s="12">
        <v>2290.4699999999998</v>
      </c>
      <c r="G363" s="12">
        <v>1500</v>
      </c>
      <c r="H363" s="12">
        <v>1500</v>
      </c>
    </row>
    <row r="364" spans="1:8" ht="72" x14ac:dyDescent="0.25">
      <c r="A364" s="19">
        <f t="shared" si="187"/>
        <v>352</v>
      </c>
      <c r="B364" s="10" t="s">
        <v>326</v>
      </c>
      <c r="C364" s="11" t="s">
        <v>311</v>
      </c>
      <c r="D364" s="11" t="s">
        <v>327</v>
      </c>
      <c r="E364" s="11"/>
      <c r="F364" s="12">
        <f>SUM(F365)</f>
        <v>20966.3</v>
      </c>
      <c r="G364" s="12">
        <f t="shared" ref="G364:H364" si="208">SUM(G365)</f>
        <v>0</v>
      </c>
      <c r="H364" s="12">
        <f t="shared" si="208"/>
        <v>0</v>
      </c>
    </row>
    <row r="365" spans="1:8" ht="54" x14ac:dyDescent="0.25">
      <c r="A365" s="19">
        <f t="shared" si="187"/>
        <v>353</v>
      </c>
      <c r="B365" s="10" t="s">
        <v>28</v>
      </c>
      <c r="C365" s="11" t="s">
        <v>311</v>
      </c>
      <c r="D365" s="11" t="s">
        <v>327</v>
      </c>
      <c r="E365" s="11" t="s">
        <v>29</v>
      </c>
      <c r="F365" s="12">
        <v>20966.3</v>
      </c>
      <c r="G365" s="12">
        <v>0</v>
      </c>
      <c r="H365" s="12">
        <v>0</v>
      </c>
    </row>
    <row r="366" spans="1:8" ht="54" x14ac:dyDescent="0.25">
      <c r="A366" s="19">
        <f t="shared" si="187"/>
        <v>354</v>
      </c>
      <c r="B366" s="10" t="s">
        <v>328</v>
      </c>
      <c r="C366" s="11" t="s">
        <v>311</v>
      </c>
      <c r="D366" s="11" t="s">
        <v>329</v>
      </c>
      <c r="E366" s="11"/>
      <c r="F366" s="12">
        <f>SUM(F367)</f>
        <v>100</v>
      </c>
      <c r="G366" s="12">
        <f t="shared" ref="G366:H366" si="209">SUM(G367)</f>
        <v>100</v>
      </c>
      <c r="H366" s="12">
        <f t="shared" si="209"/>
        <v>100</v>
      </c>
    </row>
    <row r="367" spans="1:8" ht="54" x14ac:dyDescent="0.25">
      <c r="A367" s="19">
        <f t="shared" si="187"/>
        <v>355</v>
      </c>
      <c r="B367" s="10" t="s">
        <v>28</v>
      </c>
      <c r="C367" s="11" t="s">
        <v>311</v>
      </c>
      <c r="D367" s="11" t="s">
        <v>329</v>
      </c>
      <c r="E367" s="11" t="s">
        <v>29</v>
      </c>
      <c r="F367" s="12">
        <v>100</v>
      </c>
      <c r="G367" s="12">
        <v>100</v>
      </c>
      <c r="H367" s="12">
        <v>100</v>
      </c>
    </row>
    <row r="368" spans="1:8" ht="144" x14ac:dyDescent="0.25">
      <c r="A368" s="19">
        <f t="shared" si="187"/>
        <v>356</v>
      </c>
      <c r="B368" s="10" t="s">
        <v>330</v>
      </c>
      <c r="C368" s="11" t="s">
        <v>311</v>
      </c>
      <c r="D368" s="11" t="s">
        <v>331</v>
      </c>
      <c r="E368" s="11"/>
      <c r="F368" s="12">
        <f>SUM(F369)</f>
        <v>5993.23</v>
      </c>
      <c r="G368" s="12">
        <f t="shared" ref="G368:H368" si="210">SUM(G369)</f>
        <v>6562</v>
      </c>
      <c r="H368" s="12">
        <f t="shared" si="210"/>
        <v>6562</v>
      </c>
    </row>
    <row r="369" spans="1:8" ht="54" x14ac:dyDescent="0.25">
      <c r="A369" s="19">
        <f t="shared" si="187"/>
        <v>357</v>
      </c>
      <c r="B369" s="10" t="s">
        <v>28</v>
      </c>
      <c r="C369" s="11" t="s">
        <v>311</v>
      </c>
      <c r="D369" s="11" t="s">
        <v>331</v>
      </c>
      <c r="E369" s="11" t="s">
        <v>29</v>
      </c>
      <c r="F369" s="12">
        <v>5993.23</v>
      </c>
      <c r="G369" s="12">
        <v>6562</v>
      </c>
      <c r="H369" s="12">
        <v>6562</v>
      </c>
    </row>
    <row r="370" spans="1:8" ht="72" x14ac:dyDescent="0.25">
      <c r="A370" s="19">
        <f t="shared" si="187"/>
        <v>358</v>
      </c>
      <c r="B370" s="10" t="s">
        <v>332</v>
      </c>
      <c r="C370" s="11" t="s">
        <v>311</v>
      </c>
      <c r="D370" s="11" t="s">
        <v>333</v>
      </c>
      <c r="E370" s="11"/>
      <c r="F370" s="12">
        <f>SUM(F371)</f>
        <v>1918.8</v>
      </c>
      <c r="G370" s="12">
        <f t="shared" ref="G370:H370" si="211">SUM(G371)</f>
        <v>0</v>
      </c>
      <c r="H370" s="12">
        <f t="shared" si="211"/>
        <v>0</v>
      </c>
    </row>
    <row r="371" spans="1:8" ht="54" x14ac:dyDescent="0.25">
      <c r="A371" s="19">
        <f t="shared" si="187"/>
        <v>359</v>
      </c>
      <c r="B371" s="10" t="s">
        <v>28</v>
      </c>
      <c r="C371" s="11" t="s">
        <v>311</v>
      </c>
      <c r="D371" s="11" t="s">
        <v>333</v>
      </c>
      <c r="E371" s="11" t="s">
        <v>29</v>
      </c>
      <c r="F371" s="12">
        <v>1918.8</v>
      </c>
      <c r="G371" s="12">
        <v>0</v>
      </c>
      <c r="H371" s="12">
        <v>0</v>
      </c>
    </row>
    <row r="372" spans="1:8" x14ac:dyDescent="0.25">
      <c r="A372" s="18">
        <f t="shared" si="187"/>
        <v>360</v>
      </c>
      <c r="B372" s="14" t="s">
        <v>334</v>
      </c>
      <c r="C372" s="15" t="s">
        <v>335</v>
      </c>
      <c r="D372" s="15"/>
      <c r="E372" s="15"/>
      <c r="F372" s="16">
        <f>SUM(F373+F386+F439)</f>
        <v>264424.68</v>
      </c>
      <c r="G372" s="16">
        <f t="shared" ref="G372:H372" si="212">SUM(G373+G386+G439)</f>
        <v>273721.91000000003</v>
      </c>
      <c r="H372" s="16">
        <f t="shared" si="212"/>
        <v>162140.77000000002</v>
      </c>
    </row>
    <row r="373" spans="1:8" ht="72" x14ac:dyDescent="0.25">
      <c r="A373" s="19">
        <f t="shared" si="187"/>
        <v>361</v>
      </c>
      <c r="B373" s="10" t="s">
        <v>265</v>
      </c>
      <c r="C373" s="11" t="s">
        <v>335</v>
      </c>
      <c r="D373" s="11" t="s">
        <v>266</v>
      </c>
      <c r="E373" s="11"/>
      <c r="F373" s="12">
        <f>SUM(F374)</f>
        <v>67719.92</v>
      </c>
      <c r="G373" s="12">
        <f t="shared" ref="G373:H373" si="213">SUM(G374)</f>
        <v>18026.399999999998</v>
      </c>
      <c r="H373" s="12">
        <f t="shared" si="213"/>
        <v>4131</v>
      </c>
    </row>
    <row r="374" spans="1:8" ht="36" x14ac:dyDescent="0.25">
      <c r="A374" s="19">
        <f t="shared" si="187"/>
        <v>362</v>
      </c>
      <c r="B374" s="10" t="s">
        <v>336</v>
      </c>
      <c r="C374" s="11" t="s">
        <v>335</v>
      </c>
      <c r="D374" s="11" t="s">
        <v>337</v>
      </c>
      <c r="E374" s="11"/>
      <c r="F374" s="12">
        <f>SUM(F375+F378+F380+F382+F384)</f>
        <v>67719.92</v>
      </c>
      <c r="G374" s="12">
        <f t="shared" ref="G374:H374" si="214">SUM(G375+G378+G380+G382+G384)</f>
        <v>18026.399999999998</v>
      </c>
      <c r="H374" s="12">
        <f t="shared" si="214"/>
        <v>4131</v>
      </c>
    </row>
    <row r="375" spans="1:8" ht="36" x14ac:dyDescent="0.25">
      <c r="A375" s="19">
        <f t="shared" si="187"/>
        <v>363</v>
      </c>
      <c r="B375" s="10" t="s">
        <v>338</v>
      </c>
      <c r="C375" s="11" t="s">
        <v>335</v>
      </c>
      <c r="D375" s="11" t="s">
        <v>339</v>
      </c>
      <c r="E375" s="11"/>
      <c r="F375" s="12">
        <f>SUM(F376:F377)</f>
        <v>2929.04</v>
      </c>
      <c r="G375" s="12">
        <f t="shared" ref="G375:H375" si="215">SUM(G376:G377)</f>
        <v>3640.37</v>
      </c>
      <c r="H375" s="12">
        <f t="shared" si="215"/>
        <v>3731</v>
      </c>
    </row>
    <row r="376" spans="1:8" ht="54" x14ac:dyDescent="0.25">
      <c r="A376" s="19">
        <f t="shared" si="187"/>
        <v>364</v>
      </c>
      <c r="B376" s="10" t="s">
        <v>28</v>
      </c>
      <c r="C376" s="11" t="s">
        <v>335</v>
      </c>
      <c r="D376" s="11" t="s">
        <v>339</v>
      </c>
      <c r="E376" s="11" t="s">
        <v>29</v>
      </c>
      <c r="F376" s="12">
        <v>22.04</v>
      </c>
      <c r="G376" s="12">
        <f>4385.95-745.58</f>
        <v>3640.37</v>
      </c>
      <c r="H376" s="12">
        <v>3731</v>
      </c>
    </row>
    <row r="377" spans="1:8" x14ac:dyDescent="0.25">
      <c r="A377" s="19">
        <f t="shared" si="187"/>
        <v>365</v>
      </c>
      <c r="B377" s="10" t="s">
        <v>318</v>
      </c>
      <c r="C377" s="11" t="s">
        <v>335</v>
      </c>
      <c r="D377" s="11" t="s">
        <v>339</v>
      </c>
      <c r="E377" s="11" t="s">
        <v>319</v>
      </c>
      <c r="F377" s="12">
        <v>2907</v>
      </c>
      <c r="G377" s="12">
        <f>1324.05-1324.05</f>
        <v>0</v>
      </c>
      <c r="H377" s="12">
        <v>0</v>
      </c>
    </row>
    <row r="378" spans="1:8" ht="72" x14ac:dyDescent="0.25">
      <c r="A378" s="19">
        <f t="shared" si="187"/>
        <v>366</v>
      </c>
      <c r="B378" s="10" t="s">
        <v>340</v>
      </c>
      <c r="C378" s="11" t="s">
        <v>335</v>
      </c>
      <c r="D378" s="11" t="s">
        <v>341</v>
      </c>
      <c r="E378" s="11"/>
      <c r="F378" s="12">
        <f>SUM(F379)</f>
        <v>146.19999999999999</v>
      </c>
      <c r="G378" s="12">
        <f t="shared" ref="G378:H378" si="216">SUM(G379)</f>
        <v>0</v>
      </c>
      <c r="H378" s="12">
        <f t="shared" si="216"/>
        <v>0</v>
      </c>
    </row>
    <row r="379" spans="1:8" x14ac:dyDescent="0.25">
      <c r="A379" s="19">
        <f t="shared" si="187"/>
        <v>367</v>
      </c>
      <c r="B379" s="10" t="s">
        <v>137</v>
      </c>
      <c r="C379" s="11" t="s">
        <v>335</v>
      </c>
      <c r="D379" s="11" t="s">
        <v>341</v>
      </c>
      <c r="E379" s="11" t="s">
        <v>138</v>
      </c>
      <c r="F379" s="12">
        <v>146.19999999999999</v>
      </c>
      <c r="G379" s="12">
        <v>0</v>
      </c>
      <c r="H379" s="12">
        <v>0</v>
      </c>
    </row>
    <row r="380" spans="1:8" ht="54" x14ac:dyDescent="0.25">
      <c r="A380" s="19">
        <f t="shared" si="187"/>
        <v>368</v>
      </c>
      <c r="B380" s="10" t="s">
        <v>342</v>
      </c>
      <c r="C380" s="11" t="s">
        <v>335</v>
      </c>
      <c r="D380" s="11" t="s">
        <v>343</v>
      </c>
      <c r="E380" s="11"/>
      <c r="F380" s="12">
        <f>SUM(F381)</f>
        <v>0</v>
      </c>
      <c r="G380" s="12">
        <f t="shared" ref="G380:H380" si="217">SUM(G381)</f>
        <v>400</v>
      </c>
      <c r="H380" s="12">
        <f t="shared" si="217"/>
        <v>400</v>
      </c>
    </row>
    <row r="381" spans="1:8" ht="54" x14ac:dyDescent="0.25">
      <c r="A381" s="19">
        <f t="shared" si="187"/>
        <v>369</v>
      </c>
      <c r="B381" s="10" t="s">
        <v>28</v>
      </c>
      <c r="C381" s="11" t="s">
        <v>335</v>
      </c>
      <c r="D381" s="11" t="s">
        <v>343</v>
      </c>
      <c r="E381" s="11" t="s">
        <v>29</v>
      </c>
      <c r="F381" s="12">
        <v>0</v>
      </c>
      <c r="G381" s="12">
        <v>400</v>
      </c>
      <c r="H381" s="12">
        <v>400</v>
      </c>
    </row>
    <row r="382" spans="1:8" ht="54" x14ac:dyDescent="0.25">
      <c r="A382" s="19">
        <f t="shared" si="187"/>
        <v>370</v>
      </c>
      <c r="B382" s="10" t="s">
        <v>831</v>
      </c>
      <c r="C382" s="11" t="s">
        <v>335</v>
      </c>
      <c r="D382" s="24" t="s">
        <v>829</v>
      </c>
      <c r="E382" s="11"/>
      <c r="F382" s="12">
        <f>SUM(F383)</f>
        <v>58180.2</v>
      </c>
      <c r="G382" s="12">
        <f t="shared" ref="G382:H382" si="218">SUM(G383)</f>
        <v>11916.399999999998</v>
      </c>
      <c r="H382" s="12">
        <f t="shared" si="218"/>
        <v>0</v>
      </c>
    </row>
    <row r="383" spans="1:8" x14ac:dyDescent="0.25">
      <c r="A383" s="19">
        <f t="shared" si="187"/>
        <v>371</v>
      </c>
      <c r="B383" s="10" t="s">
        <v>318</v>
      </c>
      <c r="C383" s="11" t="s">
        <v>335</v>
      </c>
      <c r="D383" s="24" t="s">
        <v>829</v>
      </c>
      <c r="E383" s="11">
        <v>410</v>
      </c>
      <c r="F383" s="12">
        <v>58180.2</v>
      </c>
      <c r="G383" s="12">
        <f>18626.6-6710.2</f>
        <v>11916.399999999998</v>
      </c>
      <c r="H383" s="12">
        <v>0</v>
      </c>
    </row>
    <row r="384" spans="1:8" ht="72" x14ac:dyDescent="0.25">
      <c r="A384" s="19">
        <f t="shared" si="187"/>
        <v>372</v>
      </c>
      <c r="B384" s="10" t="s">
        <v>832</v>
      </c>
      <c r="C384" s="11" t="s">
        <v>335</v>
      </c>
      <c r="D384" s="24" t="s">
        <v>830</v>
      </c>
      <c r="E384" s="11"/>
      <c r="F384" s="12">
        <f>SUM(F385)</f>
        <v>6464.48</v>
      </c>
      <c r="G384" s="12">
        <f t="shared" ref="G384:H384" si="219">SUM(G385)</f>
        <v>2069.63</v>
      </c>
      <c r="H384" s="12">
        <f t="shared" si="219"/>
        <v>0</v>
      </c>
    </row>
    <row r="385" spans="1:8" x14ac:dyDescent="0.25">
      <c r="A385" s="19">
        <f t="shared" si="187"/>
        <v>373</v>
      </c>
      <c r="B385" s="10" t="s">
        <v>318</v>
      </c>
      <c r="C385" s="11" t="s">
        <v>335</v>
      </c>
      <c r="D385" s="24" t="s">
        <v>830</v>
      </c>
      <c r="E385" s="11">
        <v>410</v>
      </c>
      <c r="F385" s="12">
        <v>6464.48</v>
      </c>
      <c r="G385" s="12">
        <v>2069.63</v>
      </c>
      <c r="H385" s="12"/>
    </row>
    <row r="386" spans="1:8" ht="72" x14ac:dyDescent="0.25">
      <c r="A386" s="19">
        <f t="shared" si="187"/>
        <v>374</v>
      </c>
      <c r="B386" s="10" t="s">
        <v>861</v>
      </c>
      <c r="C386" s="11" t="s">
        <v>335</v>
      </c>
      <c r="D386" s="11" t="s">
        <v>190</v>
      </c>
      <c r="E386" s="11"/>
      <c r="F386" s="12">
        <f>SUM(F387+F404+F407+F429+F433)</f>
        <v>174749.82</v>
      </c>
      <c r="G386" s="12">
        <f t="shared" ref="G386:H386" si="220">SUM(G387+G404+G407+G429+G433)</f>
        <v>255695.51000000004</v>
      </c>
      <c r="H386" s="12">
        <f t="shared" si="220"/>
        <v>158009.77000000002</v>
      </c>
    </row>
    <row r="387" spans="1:8" ht="90" x14ac:dyDescent="0.25">
      <c r="A387" s="19">
        <f t="shared" si="187"/>
        <v>375</v>
      </c>
      <c r="B387" s="10" t="s">
        <v>344</v>
      </c>
      <c r="C387" s="11" t="s">
        <v>335</v>
      </c>
      <c r="D387" s="11" t="s">
        <v>345</v>
      </c>
      <c r="E387" s="11"/>
      <c r="F387" s="12">
        <f>SUM(F388+F390+F392+F394+F396+F398+F400+F402)</f>
        <v>9575.17</v>
      </c>
      <c r="G387" s="12">
        <f t="shared" ref="G387:H387" si="221">SUM(G388+G390+G392+G394+G396+G398+G400+G402)</f>
        <v>164845.28000000003</v>
      </c>
      <c r="H387" s="12">
        <f t="shared" si="221"/>
        <v>92952.260000000009</v>
      </c>
    </row>
    <row r="388" spans="1:8" ht="54" x14ac:dyDescent="0.25">
      <c r="A388" s="19">
        <f t="shared" si="187"/>
        <v>376</v>
      </c>
      <c r="B388" s="10" t="s">
        <v>346</v>
      </c>
      <c r="C388" s="11" t="s">
        <v>335</v>
      </c>
      <c r="D388" s="11" t="s">
        <v>347</v>
      </c>
      <c r="E388" s="11"/>
      <c r="F388" s="12">
        <f>SUM(F389)</f>
        <v>0</v>
      </c>
      <c r="G388" s="12">
        <f t="shared" ref="G388:H388" si="222">SUM(G389)</f>
        <v>98918.400000000009</v>
      </c>
      <c r="H388" s="12">
        <f t="shared" si="222"/>
        <v>59889.599999999999</v>
      </c>
    </row>
    <row r="389" spans="1:8" x14ac:dyDescent="0.25">
      <c r="A389" s="19">
        <f t="shared" si="187"/>
        <v>377</v>
      </c>
      <c r="B389" s="10" t="s">
        <v>318</v>
      </c>
      <c r="C389" s="11" t="s">
        <v>335</v>
      </c>
      <c r="D389" s="11" t="s">
        <v>347</v>
      </c>
      <c r="E389" s="11" t="s">
        <v>319</v>
      </c>
      <c r="F389" s="12">
        <f>2656.93-2656.93</f>
        <v>0</v>
      </c>
      <c r="G389" s="12">
        <f>156593.89-442.82-57232.67</f>
        <v>98918.400000000009</v>
      </c>
      <c r="H389" s="12">
        <v>59889.599999999999</v>
      </c>
    </row>
    <row r="390" spans="1:8" ht="90" x14ac:dyDescent="0.25">
      <c r="A390" s="19">
        <f t="shared" si="187"/>
        <v>378</v>
      </c>
      <c r="B390" s="10" t="s">
        <v>348</v>
      </c>
      <c r="C390" s="11" t="s">
        <v>335</v>
      </c>
      <c r="D390" s="11" t="s">
        <v>349</v>
      </c>
      <c r="E390" s="11"/>
      <c r="F390" s="12">
        <f>SUM(F391)</f>
        <v>2960</v>
      </c>
      <c r="G390" s="12">
        <f t="shared" ref="G390:H390" si="223">SUM(G391)</f>
        <v>1000</v>
      </c>
      <c r="H390" s="12">
        <f t="shared" si="223"/>
        <v>2500</v>
      </c>
    </row>
    <row r="391" spans="1:8" x14ac:dyDescent="0.25">
      <c r="A391" s="19">
        <f t="shared" ref="A391:A454" si="224">SUM(A390+1)</f>
        <v>379</v>
      </c>
      <c r="B391" s="10" t="s">
        <v>318</v>
      </c>
      <c r="C391" s="11" t="s">
        <v>335</v>
      </c>
      <c r="D391" s="11" t="s">
        <v>349</v>
      </c>
      <c r="E391" s="11" t="s">
        <v>319</v>
      </c>
      <c r="F391" s="12">
        <v>2960</v>
      </c>
      <c r="G391" s="12">
        <f>2500-1500</f>
        <v>1000</v>
      </c>
      <c r="H391" s="12">
        <v>2500</v>
      </c>
    </row>
    <row r="392" spans="1:8" ht="90" x14ac:dyDescent="0.25">
      <c r="A392" s="19">
        <f t="shared" si="224"/>
        <v>380</v>
      </c>
      <c r="B392" s="10" t="s">
        <v>350</v>
      </c>
      <c r="C392" s="11" t="s">
        <v>335</v>
      </c>
      <c r="D392" s="11" t="s">
        <v>351</v>
      </c>
      <c r="E392" s="11"/>
      <c r="F392" s="12">
        <f>SUM(F393)</f>
        <v>45.9</v>
      </c>
      <c r="G392" s="12">
        <f t="shared" ref="G392:H392" si="225">SUM(G393)</f>
        <v>300</v>
      </c>
      <c r="H392" s="12">
        <f t="shared" si="225"/>
        <v>300</v>
      </c>
    </row>
    <row r="393" spans="1:8" ht="54" x14ac:dyDescent="0.25">
      <c r="A393" s="19">
        <f t="shared" si="224"/>
        <v>381</v>
      </c>
      <c r="B393" s="10" t="s">
        <v>28</v>
      </c>
      <c r="C393" s="11" t="s">
        <v>335</v>
      </c>
      <c r="D393" s="11" t="s">
        <v>351</v>
      </c>
      <c r="E393" s="11" t="s">
        <v>29</v>
      </c>
      <c r="F393" s="12">
        <v>45.9</v>
      </c>
      <c r="G393" s="12">
        <v>300</v>
      </c>
      <c r="H393" s="12">
        <v>300</v>
      </c>
    </row>
    <row r="394" spans="1:8" ht="36" x14ac:dyDescent="0.25">
      <c r="A394" s="19">
        <f t="shared" si="224"/>
        <v>382</v>
      </c>
      <c r="B394" s="10" t="s">
        <v>352</v>
      </c>
      <c r="C394" s="11" t="s">
        <v>335</v>
      </c>
      <c r="D394" s="11" t="s">
        <v>353</v>
      </c>
      <c r="E394" s="11"/>
      <c r="F394" s="12">
        <f>SUM(F395)</f>
        <v>714.14</v>
      </c>
      <c r="G394" s="12">
        <f t="shared" ref="G394:H394" si="226">SUM(G395)</f>
        <v>750</v>
      </c>
      <c r="H394" s="12">
        <f t="shared" si="226"/>
        <v>0</v>
      </c>
    </row>
    <row r="395" spans="1:8" ht="54" x14ac:dyDescent="0.25">
      <c r="A395" s="19">
        <f t="shared" si="224"/>
        <v>383</v>
      </c>
      <c r="B395" s="10" t="s">
        <v>28</v>
      </c>
      <c r="C395" s="11" t="s">
        <v>335</v>
      </c>
      <c r="D395" s="11" t="s">
        <v>353</v>
      </c>
      <c r="E395" s="11" t="s">
        <v>29</v>
      </c>
      <c r="F395" s="12">
        <v>714.14</v>
      </c>
      <c r="G395" s="12">
        <v>750</v>
      </c>
      <c r="H395" s="12">
        <v>0</v>
      </c>
    </row>
    <row r="396" spans="1:8" ht="72" x14ac:dyDescent="0.25">
      <c r="A396" s="19">
        <f t="shared" si="224"/>
        <v>384</v>
      </c>
      <c r="B396" s="10" t="s">
        <v>354</v>
      </c>
      <c r="C396" s="11" t="s">
        <v>335</v>
      </c>
      <c r="D396" s="11" t="s">
        <v>355</v>
      </c>
      <c r="E396" s="11"/>
      <c r="F396" s="12">
        <f>SUM(F397)</f>
        <v>3198.2</v>
      </c>
      <c r="G396" s="12">
        <f t="shared" ref="G396:H396" si="227">SUM(G397)</f>
        <v>1644.21</v>
      </c>
      <c r="H396" s="12">
        <f t="shared" si="227"/>
        <v>3000</v>
      </c>
    </row>
    <row r="397" spans="1:8" ht="54" x14ac:dyDescent="0.25">
      <c r="A397" s="19">
        <f t="shared" si="224"/>
        <v>385</v>
      </c>
      <c r="B397" s="10" t="s">
        <v>28</v>
      </c>
      <c r="C397" s="11" t="s">
        <v>335</v>
      </c>
      <c r="D397" s="11" t="s">
        <v>355</v>
      </c>
      <c r="E397" s="11" t="s">
        <v>29</v>
      </c>
      <c r="F397" s="12">
        <v>3198.2</v>
      </c>
      <c r="G397" s="12">
        <f>3000-1355.79</f>
        <v>1644.21</v>
      </c>
      <c r="H397" s="12">
        <v>3000</v>
      </c>
    </row>
    <row r="398" spans="1:8" ht="54" x14ac:dyDescent="0.25">
      <c r="A398" s="19">
        <f t="shared" si="224"/>
        <v>386</v>
      </c>
      <c r="B398" s="10" t="s">
        <v>356</v>
      </c>
      <c r="C398" s="11" t="s">
        <v>335</v>
      </c>
      <c r="D398" s="11" t="s">
        <v>357</v>
      </c>
      <c r="E398" s="11"/>
      <c r="F398" s="12">
        <f>SUM(F399)</f>
        <v>0</v>
      </c>
      <c r="G398" s="12">
        <f t="shared" ref="G398:H398" si="228">SUM(G399)</f>
        <v>0</v>
      </c>
      <c r="H398" s="12">
        <f t="shared" si="228"/>
        <v>2728.3499999999985</v>
      </c>
    </row>
    <row r="399" spans="1:8" ht="90" x14ac:dyDescent="0.25">
      <c r="A399" s="19">
        <f t="shared" si="224"/>
        <v>387</v>
      </c>
      <c r="B399" s="10" t="s">
        <v>301</v>
      </c>
      <c r="C399" s="11" t="s">
        <v>335</v>
      </c>
      <c r="D399" s="11" t="s">
        <v>357</v>
      </c>
      <c r="E399" s="11" t="s">
        <v>302</v>
      </c>
      <c r="F399" s="12">
        <v>0</v>
      </c>
      <c r="G399" s="12">
        <f>70984.82+442.82-71427.64</f>
        <v>0</v>
      </c>
      <c r="H399" s="12">
        <f>25732.26-23003.91</f>
        <v>2728.3499999999985</v>
      </c>
    </row>
    <row r="400" spans="1:8" ht="90" x14ac:dyDescent="0.25">
      <c r="A400" s="19">
        <f t="shared" si="224"/>
        <v>388</v>
      </c>
      <c r="B400" s="10" t="s">
        <v>358</v>
      </c>
      <c r="C400" s="11" t="s">
        <v>335</v>
      </c>
      <c r="D400" s="11" t="s">
        <v>359</v>
      </c>
      <c r="E400" s="11"/>
      <c r="F400" s="12">
        <f>SUM(F401)</f>
        <v>2656.93</v>
      </c>
      <c r="G400" s="12">
        <f t="shared" ref="G400:H400" si="229">SUM(G401)</f>
        <v>62232.67</v>
      </c>
      <c r="H400" s="12">
        <f t="shared" si="229"/>
        <v>0</v>
      </c>
    </row>
    <row r="401" spans="1:8" x14ac:dyDescent="0.25">
      <c r="A401" s="19">
        <f t="shared" si="224"/>
        <v>389</v>
      </c>
      <c r="B401" s="10" t="s">
        <v>318</v>
      </c>
      <c r="C401" s="11" t="s">
        <v>335</v>
      </c>
      <c r="D401" s="11" t="s">
        <v>359</v>
      </c>
      <c r="E401" s="11" t="s">
        <v>319</v>
      </c>
      <c r="F401" s="12">
        <v>2656.93</v>
      </c>
      <c r="G401" s="12">
        <f>5000+57232.67</f>
        <v>62232.67</v>
      </c>
      <c r="H401" s="12">
        <f>54423.91-54423.91</f>
        <v>0</v>
      </c>
    </row>
    <row r="402" spans="1:8" ht="54" x14ac:dyDescent="0.25">
      <c r="A402" s="19">
        <f t="shared" si="224"/>
        <v>390</v>
      </c>
      <c r="B402" s="10" t="s">
        <v>360</v>
      </c>
      <c r="C402" s="11" t="s">
        <v>335</v>
      </c>
      <c r="D402" s="11" t="s">
        <v>361</v>
      </c>
      <c r="E402" s="11"/>
      <c r="F402" s="12">
        <f>SUM(F403)</f>
        <v>0</v>
      </c>
      <c r="G402" s="12">
        <f t="shared" ref="G402:H402" si="230">SUM(G403)</f>
        <v>0</v>
      </c>
      <c r="H402" s="12">
        <f t="shared" si="230"/>
        <v>24534.31</v>
      </c>
    </row>
    <row r="403" spans="1:8" x14ac:dyDescent="0.25">
      <c r="A403" s="19">
        <f t="shared" si="224"/>
        <v>391</v>
      </c>
      <c r="B403" s="10" t="s">
        <v>318</v>
      </c>
      <c r="C403" s="11" t="s">
        <v>335</v>
      </c>
      <c r="D403" s="11" t="s">
        <v>361</v>
      </c>
      <c r="E403" s="11" t="s">
        <v>319</v>
      </c>
      <c r="F403" s="12">
        <v>0</v>
      </c>
      <c r="G403" s="12">
        <v>0</v>
      </c>
      <c r="H403" s="12">
        <f>30000-5465.69</f>
        <v>24534.31</v>
      </c>
    </row>
    <row r="404" spans="1:8" ht="54" x14ac:dyDescent="0.25">
      <c r="A404" s="19">
        <f t="shared" si="224"/>
        <v>392</v>
      </c>
      <c r="B404" s="10" t="s">
        <v>322</v>
      </c>
      <c r="C404" s="11" t="s">
        <v>335</v>
      </c>
      <c r="D404" s="11" t="s">
        <v>323</v>
      </c>
      <c r="E404" s="11"/>
      <c r="F404" s="12">
        <f>SUM(F405)</f>
        <v>9123.6</v>
      </c>
      <c r="G404" s="12">
        <f t="shared" ref="G404:H404" si="231">SUM(G405)</f>
        <v>5654.1</v>
      </c>
      <c r="H404" s="12">
        <f t="shared" si="231"/>
        <v>5654.1</v>
      </c>
    </row>
    <row r="405" spans="1:8" ht="126" x14ac:dyDescent="0.25">
      <c r="A405" s="19">
        <f t="shared" si="224"/>
        <v>393</v>
      </c>
      <c r="B405" s="10" t="s">
        <v>362</v>
      </c>
      <c r="C405" s="11" t="s">
        <v>335</v>
      </c>
      <c r="D405" s="11" t="s">
        <v>363</v>
      </c>
      <c r="E405" s="11"/>
      <c r="F405" s="12">
        <f>SUM(F406)</f>
        <v>9123.6</v>
      </c>
      <c r="G405" s="12">
        <f t="shared" ref="G405:H405" si="232">SUM(G406)</f>
        <v>5654.1</v>
      </c>
      <c r="H405" s="12">
        <f t="shared" si="232"/>
        <v>5654.1</v>
      </c>
    </row>
    <row r="406" spans="1:8" ht="90" x14ac:dyDescent="0.25">
      <c r="A406" s="19">
        <f t="shared" si="224"/>
        <v>394</v>
      </c>
      <c r="B406" s="10" t="s">
        <v>301</v>
      </c>
      <c r="C406" s="11" t="s">
        <v>335</v>
      </c>
      <c r="D406" s="11" t="s">
        <v>363</v>
      </c>
      <c r="E406" s="11" t="s">
        <v>302</v>
      </c>
      <c r="F406" s="12">
        <v>9123.6</v>
      </c>
      <c r="G406" s="12">
        <v>5654.1</v>
      </c>
      <c r="H406" s="12">
        <v>5654.1</v>
      </c>
    </row>
    <row r="407" spans="1:8" ht="54" x14ac:dyDescent="0.25">
      <c r="A407" s="19">
        <f t="shared" si="224"/>
        <v>395</v>
      </c>
      <c r="B407" s="10" t="s">
        <v>862</v>
      </c>
      <c r="C407" s="11" t="s">
        <v>335</v>
      </c>
      <c r="D407" s="11" t="s">
        <v>364</v>
      </c>
      <c r="E407" s="11"/>
      <c r="F407" s="12">
        <f>SUM(F408+F410+F414+F417+F420+F423+F426+F412)</f>
        <v>145736.90000000002</v>
      </c>
      <c r="G407" s="12">
        <f t="shared" ref="G407:H407" si="233">SUM(G408+G410+G414+G417+G420+G423+G426)</f>
        <v>71172.67</v>
      </c>
      <c r="H407" s="12">
        <f t="shared" si="233"/>
        <v>49147.67</v>
      </c>
    </row>
    <row r="408" spans="1:8" ht="126" x14ac:dyDescent="0.25">
      <c r="A408" s="19">
        <f t="shared" si="224"/>
        <v>396</v>
      </c>
      <c r="B408" s="10" t="s">
        <v>365</v>
      </c>
      <c r="C408" s="11" t="s">
        <v>335</v>
      </c>
      <c r="D408" s="11" t="s">
        <v>366</v>
      </c>
      <c r="E408" s="11"/>
      <c r="F408" s="12">
        <f>SUM(F409)</f>
        <v>16945.759999999998</v>
      </c>
      <c r="G408" s="12">
        <f t="shared" ref="G408:H408" si="234">SUM(G409)</f>
        <v>5000</v>
      </c>
      <c r="H408" s="12">
        <f t="shared" si="234"/>
        <v>8000</v>
      </c>
    </row>
    <row r="409" spans="1:8" ht="54" x14ac:dyDescent="0.25">
      <c r="A409" s="19">
        <f t="shared" si="224"/>
        <v>397</v>
      </c>
      <c r="B409" s="10" t="s">
        <v>28</v>
      </c>
      <c r="C409" s="11" t="s">
        <v>335</v>
      </c>
      <c r="D409" s="11" t="s">
        <v>366</v>
      </c>
      <c r="E409" s="11" t="s">
        <v>29</v>
      </c>
      <c r="F409" s="12">
        <v>16945.759999999998</v>
      </c>
      <c r="G409" s="12">
        <v>5000</v>
      </c>
      <c r="H409" s="12">
        <v>8000</v>
      </c>
    </row>
    <row r="410" spans="1:8" ht="54" x14ac:dyDescent="0.25">
      <c r="A410" s="19">
        <f t="shared" si="224"/>
        <v>398</v>
      </c>
      <c r="B410" s="10" t="s">
        <v>367</v>
      </c>
      <c r="C410" s="11" t="s">
        <v>335</v>
      </c>
      <c r="D410" s="11" t="s">
        <v>368</v>
      </c>
      <c r="E410" s="11"/>
      <c r="F410" s="12">
        <f>SUM(F411)</f>
        <v>3103.8</v>
      </c>
      <c r="G410" s="12">
        <f t="shared" ref="G410:H410" si="235">SUM(G411)</f>
        <v>1000</v>
      </c>
      <c r="H410" s="12">
        <f t="shared" si="235"/>
        <v>1000</v>
      </c>
    </row>
    <row r="411" spans="1:8" ht="54" x14ac:dyDescent="0.25">
      <c r="A411" s="19">
        <f t="shared" si="224"/>
        <v>399</v>
      </c>
      <c r="B411" s="10" t="s">
        <v>28</v>
      </c>
      <c r="C411" s="11" t="s">
        <v>335</v>
      </c>
      <c r="D411" s="11" t="s">
        <v>368</v>
      </c>
      <c r="E411" s="11" t="s">
        <v>29</v>
      </c>
      <c r="F411" s="12">
        <v>3103.8</v>
      </c>
      <c r="G411" s="12">
        <v>1000</v>
      </c>
      <c r="H411" s="12">
        <v>1000</v>
      </c>
    </row>
    <row r="412" spans="1:8" ht="149.25" customHeight="1" x14ac:dyDescent="0.25">
      <c r="A412" s="19">
        <f t="shared" si="224"/>
        <v>400</v>
      </c>
      <c r="B412" s="10" t="s">
        <v>848</v>
      </c>
      <c r="C412" s="11" t="s">
        <v>335</v>
      </c>
      <c r="D412" s="24" t="s">
        <v>847</v>
      </c>
      <c r="E412" s="11"/>
      <c r="F412" s="12">
        <f>SUM(F413)</f>
        <v>1063.44</v>
      </c>
      <c r="G412" s="12">
        <f t="shared" ref="G412:H412" si="236">SUM(G413)</f>
        <v>0</v>
      </c>
      <c r="H412" s="12">
        <f t="shared" si="236"/>
        <v>0</v>
      </c>
    </row>
    <row r="413" spans="1:8" ht="90" x14ac:dyDescent="0.25">
      <c r="A413" s="19">
        <f t="shared" si="224"/>
        <v>401</v>
      </c>
      <c r="B413" s="10" t="s">
        <v>301</v>
      </c>
      <c r="C413" s="11" t="s">
        <v>335</v>
      </c>
      <c r="D413" s="24" t="s">
        <v>847</v>
      </c>
      <c r="E413" s="11">
        <v>810</v>
      </c>
      <c r="F413" s="12">
        <v>1063.44</v>
      </c>
      <c r="G413" s="12">
        <v>0</v>
      </c>
      <c r="H413" s="12">
        <v>0</v>
      </c>
    </row>
    <row r="414" spans="1:8" ht="108" x14ac:dyDescent="0.25">
      <c r="A414" s="19">
        <f t="shared" si="224"/>
        <v>402</v>
      </c>
      <c r="B414" s="10" t="s">
        <v>369</v>
      </c>
      <c r="C414" s="11" t="s">
        <v>335</v>
      </c>
      <c r="D414" s="11" t="s">
        <v>370</v>
      </c>
      <c r="E414" s="11"/>
      <c r="F414" s="12">
        <f>SUM(F416+F415)</f>
        <v>52782</v>
      </c>
      <c r="G414" s="12">
        <f t="shared" ref="G414:H414" si="237">SUM(G416+G415)</f>
        <v>0</v>
      </c>
      <c r="H414" s="12">
        <f t="shared" si="237"/>
        <v>0</v>
      </c>
    </row>
    <row r="415" spans="1:8" ht="54" x14ac:dyDescent="0.25">
      <c r="A415" s="19">
        <f t="shared" si="224"/>
        <v>403</v>
      </c>
      <c r="B415" s="29" t="s">
        <v>28</v>
      </c>
      <c r="C415" s="11" t="s">
        <v>335</v>
      </c>
      <c r="D415" s="11" t="s">
        <v>370</v>
      </c>
      <c r="E415" s="11">
        <v>240</v>
      </c>
      <c r="F415" s="12">
        <v>14083</v>
      </c>
      <c r="G415" s="12"/>
      <c r="H415" s="12"/>
    </row>
    <row r="416" spans="1:8" x14ac:dyDescent="0.25">
      <c r="A416" s="19">
        <f t="shared" si="224"/>
        <v>404</v>
      </c>
      <c r="B416" s="10" t="s">
        <v>318</v>
      </c>
      <c r="C416" s="11" t="s">
        <v>335</v>
      </c>
      <c r="D416" s="11" t="s">
        <v>370</v>
      </c>
      <c r="E416" s="11" t="s">
        <v>319</v>
      </c>
      <c r="F416" s="12">
        <f>40937-2238</f>
        <v>38699</v>
      </c>
      <c r="G416" s="12">
        <v>0</v>
      </c>
      <c r="H416" s="12">
        <v>0</v>
      </c>
    </row>
    <row r="417" spans="1:8" ht="72.75" customHeight="1" x14ac:dyDescent="0.25">
      <c r="A417" s="19">
        <f t="shared" si="224"/>
        <v>405</v>
      </c>
      <c r="B417" s="10" t="s">
        <v>371</v>
      </c>
      <c r="C417" s="11" t="s">
        <v>335</v>
      </c>
      <c r="D417" s="11" t="s">
        <v>372</v>
      </c>
      <c r="E417" s="11"/>
      <c r="F417" s="12">
        <f>SUM(F419+F418)</f>
        <v>23398</v>
      </c>
      <c r="G417" s="12">
        <f t="shared" ref="G417:H417" si="238">SUM(G419+G418)</f>
        <v>0</v>
      </c>
      <c r="H417" s="12">
        <f t="shared" si="238"/>
        <v>0</v>
      </c>
    </row>
    <row r="418" spans="1:8" ht="61.5" customHeight="1" x14ac:dyDescent="0.25">
      <c r="A418" s="19">
        <f t="shared" si="224"/>
        <v>406</v>
      </c>
      <c r="B418" s="29" t="s">
        <v>28</v>
      </c>
      <c r="C418" s="11" t="s">
        <v>335</v>
      </c>
      <c r="D418" s="11" t="s">
        <v>372</v>
      </c>
      <c r="E418" s="11">
        <v>240</v>
      </c>
      <c r="F418" s="12">
        <v>9053</v>
      </c>
      <c r="G418" s="12">
        <v>0</v>
      </c>
      <c r="H418" s="12">
        <v>0</v>
      </c>
    </row>
    <row r="419" spans="1:8" x14ac:dyDescent="0.25">
      <c r="A419" s="19">
        <f t="shared" si="224"/>
        <v>407</v>
      </c>
      <c r="B419" s="10" t="s">
        <v>318</v>
      </c>
      <c r="C419" s="11" t="s">
        <v>335</v>
      </c>
      <c r="D419" s="11" t="s">
        <v>372</v>
      </c>
      <c r="E419" s="11" t="s">
        <v>319</v>
      </c>
      <c r="F419" s="12">
        <v>14345</v>
      </c>
      <c r="G419" s="12">
        <v>0</v>
      </c>
      <c r="H419" s="12">
        <v>0</v>
      </c>
    </row>
    <row r="420" spans="1:8" ht="54" x14ac:dyDescent="0.25">
      <c r="A420" s="19">
        <f t="shared" si="224"/>
        <v>408</v>
      </c>
      <c r="B420" s="29" t="s">
        <v>373</v>
      </c>
      <c r="C420" s="30" t="s">
        <v>335</v>
      </c>
      <c r="D420" s="30" t="s">
        <v>374</v>
      </c>
      <c r="E420" s="30"/>
      <c r="F420" s="31">
        <f>SUM(F422+F421)</f>
        <v>28253.600000000002</v>
      </c>
      <c r="G420" s="31">
        <f t="shared" ref="G420:H420" si="239">SUM(G422+G421)</f>
        <v>0</v>
      </c>
      <c r="H420" s="31">
        <f t="shared" si="239"/>
        <v>0</v>
      </c>
    </row>
    <row r="421" spans="1:8" ht="54" x14ac:dyDescent="0.25">
      <c r="A421" s="19">
        <f t="shared" si="224"/>
        <v>409</v>
      </c>
      <c r="B421" s="29" t="s">
        <v>28</v>
      </c>
      <c r="C421" s="30" t="s">
        <v>335</v>
      </c>
      <c r="D421" s="30" t="s">
        <v>374</v>
      </c>
      <c r="E421" s="30">
        <v>240</v>
      </c>
      <c r="F421" s="31">
        <v>25959.47</v>
      </c>
      <c r="G421" s="12">
        <v>0</v>
      </c>
      <c r="H421" s="12">
        <v>0</v>
      </c>
    </row>
    <row r="422" spans="1:8" x14ac:dyDescent="0.25">
      <c r="A422" s="19">
        <f t="shared" si="224"/>
        <v>410</v>
      </c>
      <c r="B422" s="29" t="s">
        <v>318</v>
      </c>
      <c r="C422" s="30" t="s">
        <v>335</v>
      </c>
      <c r="D422" s="30" t="s">
        <v>374</v>
      </c>
      <c r="E422" s="30" t="s">
        <v>319</v>
      </c>
      <c r="F422" s="31">
        <v>2294.13</v>
      </c>
      <c r="G422" s="12">
        <v>0</v>
      </c>
      <c r="H422" s="12">
        <v>0</v>
      </c>
    </row>
    <row r="423" spans="1:8" ht="90" x14ac:dyDescent="0.25">
      <c r="A423" s="19">
        <f t="shared" si="224"/>
        <v>411</v>
      </c>
      <c r="B423" s="10" t="s">
        <v>780</v>
      </c>
      <c r="C423" s="11" t="s">
        <v>335</v>
      </c>
      <c r="D423" s="11" t="s">
        <v>391</v>
      </c>
      <c r="E423" s="11"/>
      <c r="F423" s="12">
        <f>SUM(F424+F425)</f>
        <v>18171.2</v>
      </c>
      <c r="G423" s="12">
        <f t="shared" ref="G423:H423" si="240">SUM(G424+G425)</f>
        <v>58655.4</v>
      </c>
      <c r="H423" s="12">
        <f t="shared" si="240"/>
        <v>36132.9</v>
      </c>
    </row>
    <row r="424" spans="1:8" ht="54" x14ac:dyDescent="0.25">
      <c r="A424" s="19">
        <f t="shared" si="224"/>
        <v>412</v>
      </c>
      <c r="B424" s="10" t="s">
        <v>28</v>
      </c>
      <c r="C424" s="11" t="s">
        <v>335</v>
      </c>
      <c r="D424" s="11" t="s">
        <v>391</v>
      </c>
      <c r="E424" s="11">
        <v>240</v>
      </c>
      <c r="F424" s="12">
        <f>18171.2-18171.2</f>
        <v>0</v>
      </c>
      <c r="G424" s="12">
        <f>58655.4-58655.4</f>
        <v>0</v>
      </c>
      <c r="H424" s="12">
        <f>36132.9-36132.9</f>
        <v>0</v>
      </c>
    </row>
    <row r="425" spans="1:8" x14ac:dyDescent="0.25">
      <c r="A425" s="19">
        <f t="shared" si="224"/>
        <v>413</v>
      </c>
      <c r="B425" s="29" t="s">
        <v>318</v>
      </c>
      <c r="C425" s="11" t="s">
        <v>335</v>
      </c>
      <c r="D425" s="11" t="s">
        <v>391</v>
      </c>
      <c r="E425" s="11">
        <v>410</v>
      </c>
      <c r="F425" s="12">
        <v>18171.2</v>
      </c>
      <c r="G425" s="12">
        <v>58655.4</v>
      </c>
      <c r="H425" s="12">
        <v>36132.9</v>
      </c>
    </row>
    <row r="426" spans="1:8" ht="90" x14ac:dyDescent="0.25">
      <c r="A426" s="19">
        <f t="shared" si="224"/>
        <v>414</v>
      </c>
      <c r="B426" s="10" t="s">
        <v>779</v>
      </c>
      <c r="C426" s="11" t="s">
        <v>335</v>
      </c>
      <c r="D426" s="11" t="s">
        <v>392</v>
      </c>
      <c r="E426" s="11"/>
      <c r="F426" s="12">
        <f>SUM(F427+F428)</f>
        <v>2019.1</v>
      </c>
      <c r="G426" s="12">
        <f t="shared" ref="G426:H426" si="241">SUM(G427+G428)</f>
        <v>6517.27</v>
      </c>
      <c r="H426" s="12">
        <f t="shared" si="241"/>
        <v>4014.77</v>
      </c>
    </row>
    <row r="427" spans="1:8" ht="54" x14ac:dyDescent="0.25">
      <c r="A427" s="19">
        <f t="shared" si="224"/>
        <v>415</v>
      </c>
      <c r="B427" s="10" t="s">
        <v>28</v>
      </c>
      <c r="C427" s="11" t="s">
        <v>335</v>
      </c>
      <c r="D427" s="11" t="s">
        <v>392</v>
      </c>
      <c r="E427" s="11">
        <v>240</v>
      </c>
      <c r="F427" s="12">
        <f>2019.1-2019.1</f>
        <v>0</v>
      </c>
      <c r="G427" s="12">
        <f>6517.27-6517.27</f>
        <v>0</v>
      </c>
      <c r="H427" s="12">
        <f>4014.77-4014.77</f>
        <v>0</v>
      </c>
    </row>
    <row r="428" spans="1:8" x14ac:dyDescent="0.25">
      <c r="A428" s="19">
        <f t="shared" si="224"/>
        <v>416</v>
      </c>
      <c r="B428" s="29" t="s">
        <v>318</v>
      </c>
      <c r="C428" s="11" t="s">
        <v>335</v>
      </c>
      <c r="D428" s="11" t="s">
        <v>392</v>
      </c>
      <c r="E428" s="11">
        <v>410</v>
      </c>
      <c r="F428" s="12">
        <v>2019.1</v>
      </c>
      <c r="G428" s="12">
        <v>6517.27</v>
      </c>
      <c r="H428" s="12">
        <v>4014.77</v>
      </c>
    </row>
    <row r="429" spans="1:8" ht="36" x14ac:dyDescent="0.25">
      <c r="A429" s="19">
        <f t="shared" si="224"/>
        <v>417</v>
      </c>
      <c r="B429" s="10" t="s">
        <v>191</v>
      </c>
      <c r="C429" s="11" t="s">
        <v>335</v>
      </c>
      <c r="D429" s="11" t="s">
        <v>192</v>
      </c>
      <c r="E429" s="11"/>
      <c r="F429" s="12">
        <f>SUM(F430)</f>
        <v>9114.15</v>
      </c>
      <c r="G429" s="12">
        <f t="shared" ref="G429:H429" si="242">SUM(G430)</f>
        <v>9220.4599999999991</v>
      </c>
      <c r="H429" s="12">
        <f t="shared" si="242"/>
        <v>5356.74</v>
      </c>
    </row>
    <row r="430" spans="1:8" ht="36" x14ac:dyDescent="0.25">
      <c r="A430" s="19">
        <f t="shared" si="224"/>
        <v>418</v>
      </c>
      <c r="B430" s="10" t="s">
        <v>375</v>
      </c>
      <c r="C430" s="11" t="s">
        <v>335</v>
      </c>
      <c r="D430" s="11" t="s">
        <v>376</v>
      </c>
      <c r="E430" s="11"/>
      <c r="F430" s="12">
        <f>SUM(F431:F432)</f>
        <v>9114.15</v>
      </c>
      <c r="G430" s="12">
        <f t="shared" ref="G430:H430" si="243">SUM(G431:G432)</f>
        <v>9220.4599999999991</v>
      </c>
      <c r="H430" s="12">
        <f t="shared" si="243"/>
        <v>5356.74</v>
      </c>
    </row>
    <row r="431" spans="1:8" ht="54" x14ac:dyDescent="0.25">
      <c r="A431" s="19">
        <f t="shared" si="224"/>
        <v>419</v>
      </c>
      <c r="B431" s="10" t="s">
        <v>28</v>
      </c>
      <c r="C431" s="11" t="s">
        <v>335</v>
      </c>
      <c r="D431" s="11" t="s">
        <v>376</v>
      </c>
      <c r="E431" s="11" t="s">
        <v>29</v>
      </c>
      <c r="F431" s="12">
        <v>4000</v>
      </c>
      <c r="G431" s="12">
        <v>4000</v>
      </c>
      <c r="H431" s="12">
        <v>0</v>
      </c>
    </row>
    <row r="432" spans="1:8" x14ac:dyDescent="0.25">
      <c r="A432" s="19">
        <f t="shared" si="224"/>
        <v>420</v>
      </c>
      <c r="B432" s="10" t="s">
        <v>137</v>
      </c>
      <c r="C432" s="11" t="s">
        <v>335</v>
      </c>
      <c r="D432" s="11" t="s">
        <v>376</v>
      </c>
      <c r="E432" s="11" t="s">
        <v>138</v>
      </c>
      <c r="F432" s="12">
        <v>5114.1499999999996</v>
      </c>
      <c r="G432" s="12">
        <v>5220.46</v>
      </c>
      <c r="H432" s="12">
        <v>5356.74</v>
      </c>
    </row>
    <row r="433" spans="1:8" ht="54" x14ac:dyDescent="0.25">
      <c r="A433" s="19">
        <f t="shared" si="224"/>
        <v>421</v>
      </c>
      <c r="B433" s="10" t="s">
        <v>377</v>
      </c>
      <c r="C433" s="11" t="s">
        <v>335</v>
      </c>
      <c r="D433" s="11" t="s">
        <v>378</v>
      </c>
      <c r="E433" s="11"/>
      <c r="F433" s="12">
        <f>SUM(F434+F436)</f>
        <v>1200</v>
      </c>
      <c r="G433" s="12">
        <f t="shared" ref="G433:H433" si="244">SUM(G434+G436)</f>
        <v>4803</v>
      </c>
      <c r="H433" s="12">
        <f t="shared" si="244"/>
        <v>4899</v>
      </c>
    </row>
    <row r="434" spans="1:8" ht="54" x14ac:dyDescent="0.25">
      <c r="A434" s="19">
        <f t="shared" si="224"/>
        <v>422</v>
      </c>
      <c r="B434" s="10" t="s">
        <v>379</v>
      </c>
      <c r="C434" s="11" t="s">
        <v>335</v>
      </c>
      <c r="D434" s="11" t="s">
        <v>380</v>
      </c>
      <c r="E434" s="11"/>
      <c r="F434" s="12">
        <f>SUM(F435)</f>
        <v>500</v>
      </c>
      <c r="G434" s="12">
        <f t="shared" ref="G434:H434" si="245">SUM(G435)</f>
        <v>500</v>
      </c>
      <c r="H434" s="12">
        <f t="shared" si="245"/>
        <v>500</v>
      </c>
    </row>
    <row r="435" spans="1:8" x14ac:dyDescent="0.25">
      <c r="A435" s="19">
        <f t="shared" si="224"/>
        <v>423</v>
      </c>
      <c r="B435" s="10" t="s">
        <v>137</v>
      </c>
      <c r="C435" s="11" t="s">
        <v>335</v>
      </c>
      <c r="D435" s="11" t="s">
        <v>380</v>
      </c>
      <c r="E435" s="11" t="s">
        <v>138</v>
      </c>
      <c r="F435" s="12">
        <v>500</v>
      </c>
      <c r="G435" s="12">
        <v>500</v>
      </c>
      <c r="H435" s="12">
        <v>500</v>
      </c>
    </row>
    <row r="436" spans="1:8" ht="66" x14ac:dyDescent="0.25">
      <c r="A436" s="19">
        <f t="shared" si="224"/>
        <v>424</v>
      </c>
      <c r="B436" s="26" t="s">
        <v>381</v>
      </c>
      <c r="C436" s="27" t="s">
        <v>335</v>
      </c>
      <c r="D436" s="27" t="s">
        <v>382</v>
      </c>
      <c r="E436" s="27"/>
      <c r="F436" s="28">
        <f>SUM(F437:F438)</f>
        <v>700</v>
      </c>
      <c r="G436" s="28">
        <f t="shared" ref="G436:H436" si="246">SUM(G437)</f>
        <v>4303</v>
      </c>
      <c r="H436" s="28">
        <f t="shared" si="246"/>
        <v>4399</v>
      </c>
    </row>
    <row r="437" spans="1:8" ht="49.5" x14ac:dyDescent="0.25">
      <c r="A437" s="19">
        <f t="shared" si="224"/>
        <v>425</v>
      </c>
      <c r="B437" s="26" t="s">
        <v>28</v>
      </c>
      <c r="C437" s="27" t="s">
        <v>335</v>
      </c>
      <c r="D437" s="27" t="s">
        <v>382</v>
      </c>
      <c r="E437" s="27" t="s">
        <v>29</v>
      </c>
      <c r="F437" s="28">
        <f>2232-2232</f>
        <v>0</v>
      </c>
      <c r="G437" s="28">
        <v>4303</v>
      </c>
      <c r="H437" s="28">
        <v>4399</v>
      </c>
    </row>
    <row r="438" spans="1:8" x14ac:dyDescent="0.25">
      <c r="A438" s="19">
        <f t="shared" si="224"/>
        <v>426</v>
      </c>
      <c r="B438" s="26" t="s">
        <v>137</v>
      </c>
      <c r="C438" s="27" t="s">
        <v>335</v>
      </c>
      <c r="D438" s="27" t="s">
        <v>382</v>
      </c>
      <c r="E438" s="27">
        <v>610</v>
      </c>
      <c r="F438" s="28">
        <v>700</v>
      </c>
      <c r="G438" s="28">
        <v>0</v>
      </c>
      <c r="H438" s="28">
        <v>0</v>
      </c>
    </row>
    <row r="439" spans="1:8" x14ac:dyDescent="0.25">
      <c r="A439" s="19">
        <f t="shared" si="224"/>
        <v>427</v>
      </c>
      <c r="B439" s="10" t="s">
        <v>22</v>
      </c>
      <c r="C439" s="11" t="s">
        <v>335</v>
      </c>
      <c r="D439" s="11" t="s">
        <v>23</v>
      </c>
      <c r="E439" s="11"/>
      <c r="F439" s="12">
        <f>SUM(F440+F446+F444+F442)</f>
        <v>21954.94</v>
      </c>
      <c r="G439" s="12">
        <f t="shared" ref="G439:H439" si="247">SUM(G440+G446+G444+G442)</f>
        <v>0</v>
      </c>
      <c r="H439" s="12">
        <f t="shared" si="247"/>
        <v>0</v>
      </c>
    </row>
    <row r="440" spans="1:8" ht="54" x14ac:dyDescent="0.25">
      <c r="A440" s="19">
        <f t="shared" si="224"/>
        <v>428</v>
      </c>
      <c r="B440" s="10" t="s">
        <v>383</v>
      </c>
      <c r="C440" s="11" t="s">
        <v>335</v>
      </c>
      <c r="D440" s="11" t="s">
        <v>384</v>
      </c>
      <c r="E440" s="11"/>
      <c r="F440" s="12">
        <f>SUM(F441)</f>
        <v>18000</v>
      </c>
      <c r="G440" s="12">
        <f t="shared" ref="G440:H440" si="248">SUM(G441)</f>
        <v>0</v>
      </c>
      <c r="H440" s="12">
        <f t="shared" si="248"/>
        <v>0</v>
      </c>
    </row>
    <row r="441" spans="1:8" ht="90" x14ac:dyDescent="0.25">
      <c r="A441" s="19">
        <f t="shared" si="224"/>
        <v>429</v>
      </c>
      <c r="B441" s="10" t="s">
        <v>385</v>
      </c>
      <c r="C441" s="11" t="s">
        <v>335</v>
      </c>
      <c r="D441" s="11" t="s">
        <v>384</v>
      </c>
      <c r="E441" s="11" t="s">
        <v>386</v>
      </c>
      <c r="F441" s="12">
        <v>18000</v>
      </c>
      <c r="G441" s="12">
        <v>0</v>
      </c>
      <c r="H441" s="12">
        <v>0</v>
      </c>
    </row>
    <row r="442" spans="1:8" ht="126" x14ac:dyDescent="0.25">
      <c r="A442" s="19">
        <f t="shared" si="224"/>
        <v>430</v>
      </c>
      <c r="B442" s="10" t="s">
        <v>850</v>
      </c>
      <c r="C442" s="11" t="s">
        <v>335</v>
      </c>
      <c r="D442" s="24" t="s">
        <v>845</v>
      </c>
      <c r="E442" s="11"/>
      <c r="F442" s="12">
        <f>SUM(F443)</f>
        <v>59.46</v>
      </c>
      <c r="G442" s="12">
        <f t="shared" ref="G442:H442" si="249">SUM(G443)</f>
        <v>0</v>
      </c>
      <c r="H442" s="12">
        <f t="shared" si="249"/>
        <v>0</v>
      </c>
    </row>
    <row r="443" spans="1:8" x14ac:dyDescent="0.25">
      <c r="A443" s="19">
        <f t="shared" si="224"/>
        <v>431</v>
      </c>
      <c r="B443" s="26" t="s">
        <v>137</v>
      </c>
      <c r="C443" s="11" t="s">
        <v>335</v>
      </c>
      <c r="D443" s="24" t="s">
        <v>845</v>
      </c>
      <c r="E443" s="11">
        <v>610</v>
      </c>
      <c r="F443" s="12">
        <v>59.46</v>
      </c>
      <c r="G443" s="12"/>
      <c r="H443" s="12"/>
    </row>
    <row r="444" spans="1:8" ht="72" x14ac:dyDescent="0.25">
      <c r="A444" s="19">
        <f t="shared" si="224"/>
        <v>432</v>
      </c>
      <c r="B444" s="10" t="s">
        <v>796</v>
      </c>
      <c r="C444" s="11" t="s">
        <v>335</v>
      </c>
      <c r="D444" s="11">
        <v>7000142800</v>
      </c>
      <c r="E444" s="11"/>
      <c r="F444" s="12">
        <f>SUM(F445)</f>
        <v>3877.5</v>
      </c>
      <c r="G444" s="12">
        <f t="shared" ref="G444:H444" si="250">SUM(G445)</f>
        <v>0</v>
      </c>
      <c r="H444" s="12">
        <f t="shared" si="250"/>
        <v>0</v>
      </c>
    </row>
    <row r="445" spans="1:8" ht="90" x14ac:dyDescent="0.25">
      <c r="A445" s="19">
        <f t="shared" si="224"/>
        <v>433</v>
      </c>
      <c r="B445" s="10" t="s">
        <v>385</v>
      </c>
      <c r="C445" s="11" t="s">
        <v>335</v>
      </c>
      <c r="D445" s="11">
        <v>7000142800</v>
      </c>
      <c r="E445" s="11">
        <v>840</v>
      </c>
      <c r="F445" s="12">
        <v>3877.5</v>
      </c>
      <c r="G445" s="12">
        <v>0</v>
      </c>
      <c r="H445" s="12">
        <v>0</v>
      </c>
    </row>
    <row r="446" spans="1:8" ht="54" x14ac:dyDescent="0.25">
      <c r="A446" s="19">
        <f t="shared" si="224"/>
        <v>434</v>
      </c>
      <c r="B446" s="10" t="s">
        <v>791</v>
      </c>
      <c r="C446" s="11" t="s">
        <v>335</v>
      </c>
      <c r="D446" s="24" t="s">
        <v>790</v>
      </c>
      <c r="E446" s="11"/>
      <c r="F446" s="12">
        <f>SUM(F447)</f>
        <v>17.98</v>
      </c>
      <c r="G446" s="12">
        <f t="shared" ref="G446:H446" si="251">SUM(G447)</f>
        <v>0</v>
      </c>
      <c r="H446" s="12">
        <f t="shared" si="251"/>
        <v>0</v>
      </c>
    </row>
    <row r="447" spans="1:8" ht="36" x14ac:dyDescent="0.25">
      <c r="A447" s="19">
        <f t="shared" si="224"/>
        <v>435</v>
      </c>
      <c r="B447" s="10" t="s">
        <v>40</v>
      </c>
      <c r="C447" s="11" t="s">
        <v>335</v>
      </c>
      <c r="D447" s="24" t="s">
        <v>790</v>
      </c>
      <c r="E447" s="11">
        <v>850</v>
      </c>
      <c r="F447" s="12">
        <v>17.98</v>
      </c>
      <c r="G447" s="12">
        <v>0</v>
      </c>
      <c r="H447" s="12">
        <v>0</v>
      </c>
    </row>
    <row r="448" spans="1:8" x14ac:dyDescent="0.25">
      <c r="A448" s="18">
        <f t="shared" si="224"/>
        <v>436</v>
      </c>
      <c r="B448" s="14" t="s">
        <v>387</v>
      </c>
      <c r="C448" s="15" t="s">
        <v>388</v>
      </c>
      <c r="D448" s="15"/>
      <c r="E448" s="15"/>
      <c r="F448" s="16">
        <f>SUM(F449+F479+F495)</f>
        <v>181077.86999999997</v>
      </c>
      <c r="G448" s="16">
        <f t="shared" ref="G448:H448" si="252">SUM(G449+G479+G495)</f>
        <v>125911.35999999999</v>
      </c>
      <c r="H448" s="16">
        <f t="shared" si="252"/>
        <v>150248.22</v>
      </c>
    </row>
    <row r="449" spans="1:8" ht="72" x14ac:dyDescent="0.25">
      <c r="A449" s="19">
        <f t="shared" si="224"/>
        <v>437</v>
      </c>
      <c r="B449" s="10" t="s">
        <v>861</v>
      </c>
      <c r="C449" s="11" t="s">
        <v>388</v>
      </c>
      <c r="D449" s="11" t="s">
        <v>190</v>
      </c>
      <c r="E449" s="11"/>
      <c r="F449" s="12">
        <f>SUM(F450+F457+F472)</f>
        <v>82298.459999999992</v>
      </c>
      <c r="G449" s="12">
        <f t="shared" ref="G449:H449" si="253">SUM(G450+G457+G472)</f>
        <v>104543.87</v>
      </c>
      <c r="H449" s="12">
        <f t="shared" si="253"/>
        <v>40863.300000000003</v>
      </c>
    </row>
    <row r="450" spans="1:8" ht="54" x14ac:dyDescent="0.25">
      <c r="A450" s="19">
        <f t="shared" si="224"/>
        <v>438</v>
      </c>
      <c r="B450" s="10" t="s">
        <v>862</v>
      </c>
      <c r="C450" s="11" t="s">
        <v>388</v>
      </c>
      <c r="D450" s="11" t="s">
        <v>364</v>
      </c>
      <c r="E450" s="11"/>
      <c r="F450" s="12">
        <f>SUM(F451+F453+F455)</f>
        <v>4116</v>
      </c>
      <c r="G450" s="12">
        <f t="shared" ref="G450:H450" si="254">SUM(G451+G453+G455)</f>
        <v>1000</v>
      </c>
      <c r="H450" s="12">
        <f t="shared" si="254"/>
        <v>0</v>
      </c>
    </row>
    <row r="451" spans="1:8" ht="108" x14ac:dyDescent="0.25">
      <c r="A451" s="19">
        <f t="shared" si="224"/>
        <v>439</v>
      </c>
      <c r="B451" s="10" t="s">
        <v>389</v>
      </c>
      <c r="C451" s="11" t="s">
        <v>388</v>
      </c>
      <c r="D451" s="11" t="s">
        <v>390</v>
      </c>
      <c r="E451" s="11"/>
      <c r="F451" s="12">
        <f>SUM(F452)</f>
        <v>4116</v>
      </c>
      <c r="G451" s="12">
        <f t="shared" ref="G451:H451" si="255">SUM(G452)</f>
        <v>1000</v>
      </c>
      <c r="H451" s="12">
        <f t="shared" si="255"/>
        <v>0</v>
      </c>
    </row>
    <row r="452" spans="1:8" ht="54" x14ac:dyDescent="0.25">
      <c r="A452" s="19">
        <f t="shared" si="224"/>
        <v>440</v>
      </c>
      <c r="B452" s="10" t="s">
        <v>28</v>
      </c>
      <c r="C452" s="11" t="s">
        <v>388</v>
      </c>
      <c r="D452" s="11" t="s">
        <v>390</v>
      </c>
      <c r="E452" s="11" t="s">
        <v>29</v>
      </c>
      <c r="F452" s="12">
        <v>4116</v>
      </c>
      <c r="G452" s="12">
        <v>1000</v>
      </c>
      <c r="H452" s="12">
        <v>0</v>
      </c>
    </row>
    <row r="453" spans="1:8" ht="90" x14ac:dyDescent="0.25">
      <c r="A453" s="19">
        <f t="shared" si="224"/>
        <v>441</v>
      </c>
      <c r="B453" s="10" t="s">
        <v>779</v>
      </c>
      <c r="C453" s="11" t="s">
        <v>388</v>
      </c>
      <c r="D453" s="11" t="s">
        <v>391</v>
      </c>
      <c r="E453" s="11"/>
      <c r="F453" s="12">
        <f>SUM(F454)</f>
        <v>0</v>
      </c>
      <c r="G453" s="12">
        <f t="shared" ref="G453:H453" si="256">SUM(G454)</f>
        <v>0</v>
      </c>
      <c r="H453" s="12">
        <f t="shared" si="256"/>
        <v>0</v>
      </c>
    </row>
    <row r="454" spans="1:8" x14ac:dyDescent="0.25">
      <c r="A454" s="19">
        <f t="shared" si="224"/>
        <v>442</v>
      </c>
      <c r="B454" s="10" t="s">
        <v>318</v>
      </c>
      <c r="C454" s="11" t="s">
        <v>388</v>
      </c>
      <c r="D454" s="11" t="s">
        <v>391</v>
      </c>
      <c r="E454" s="11" t="s">
        <v>319</v>
      </c>
      <c r="F454" s="12">
        <v>0</v>
      </c>
      <c r="G454" s="12">
        <f>58655.4-58655.4</f>
        <v>0</v>
      </c>
      <c r="H454" s="12">
        <f>36132.9-36132.9</f>
        <v>0</v>
      </c>
    </row>
    <row r="455" spans="1:8" ht="90" x14ac:dyDescent="0.25">
      <c r="A455" s="19">
        <f t="shared" ref="A455:A518" si="257">SUM(A454+1)</f>
        <v>443</v>
      </c>
      <c r="B455" s="10" t="s">
        <v>779</v>
      </c>
      <c r="C455" s="11" t="s">
        <v>388</v>
      </c>
      <c r="D455" s="11" t="s">
        <v>392</v>
      </c>
      <c r="E455" s="11"/>
      <c r="F455" s="12">
        <f>SUM(F456)</f>
        <v>0</v>
      </c>
      <c r="G455" s="12">
        <f t="shared" ref="G455:H455" si="258">SUM(G456)</f>
        <v>0</v>
      </c>
      <c r="H455" s="12">
        <f t="shared" si="258"/>
        <v>0</v>
      </c>
    </row>
    <row r="456" spans="1:8" x14ac:dyDescent="0.25">
      <c r="A456" s="19">
        <f t="shared" si="257"/>
        <v>444</v>
      </c>
      <c r="B456" s="10" t="s">
        <v>318</v>
      </c>
      <c r="C456" s="11" t="s">
        <v>388</v>
      </c>
      <c r="D456" s="11" t="s">
        <v>392</v>
      </c>
      <c r="E456" s="11" t="s">
        <v>319</v>
      </c>
      <c r="F456" s="12">
        <v>0</v>
      </c>
      <c r="G456" s="12">
        <f>6517.27-6517.27</f>
        <v>0</v>
      </c>
      <c r="H456" s="12">
        <f>4014.77-4014.77</f>
        <v>0</v>
      </c>
    </row>
    <row r="457" spans="1:8" ht="36" x14ac:dyDescent="0.25">
      <c r="A457" s="19">
        <f t="shared" si="257"/>
        <v>445</v>
      </c>
      <c r="B457" s="10" t="s">
        <v>191</v>
      </c>
      <c r="C457" s="11" t="s">
        <v>388</v>
      </c>
      <c r="D457" s="11" t="s">
        <v>192</v>
      </c>
      <c r="E457" s="11"/>
      <c r="F457" s="12">
        <f>SUM(F458+F460+F462+F464+F466+F468+F470)</f>
        <v>65960</v>
      </c>
      <c r="G457" s="12">
        <f t="shared" ref="G457:H457" si="259">SUM(G458+G460+G462+G464+G466+G468+G470)</f>
        <v>95292.17</v>
      </c>
      <c r="H457" s="12">
        <f t="shared" si="259"/>
        <v>32686.800000000003</v>
      </c>
    </row>
    <row r="458" spans="1:8" ht="36" x14ac:dyDescent="0.25">
      <c r="A458" s="19">
        <f t="shared" si="257"/>
        <v>446</v>
      </c>
      <c r="B458" s="10" t="s">
        <v>393</v>
      </c>
      <c r="C458" s="11" t="s">
        <v>388</v>
      </c>
      <c r="D458" s="11" t="s">
        <v>394</v>
      </c>
      <c r="E458" s="11"/>
      <c r="F458" s="12">
        <f>SUM(F459)</f>
        <v>0</v>
      </c>
      <c r="G458" s="12">
        <f t="shared" ref="G458:H458" si="260">SUM(G459)</f>
        <v>0</v>
      </c>
      <c r="H458" s="12">
        <f t="shared" si="260"/>
        <v>0</v>
      </c>
    </row>
    <row r="459" spans="1:8" ht="54" x14ac:dyDescent="0.25">
      <c r="A459" s="19">
        <f t="shared" si="257"/>
        <v>447</v>
      </c>
      <c r="B459" s="10" t="s">
        <v>28</v>
      </c>
      <c r="C459" s="11" t="s">
        <v>388</v>
      </c>
      <c r="D459" s="11" t="s">
        <v>394</v>
      </c>
      <c r="E459" s="11" t="s">
        <v>29</v>
      </c>
      <c r="F459" s="12">
        <v>0</v>
      </c>
      <c r="G459" s="12">
        <v>0</v>
      </c>
      <c r="H459" s="12">
        <v>0</v>
      </c>
    </row>
    <row r="460" spans="1:8" ht="36" x14ac:dyDescent="0.25">
      <c r="A460" s="19">
        <f t="shared" si="257"/>
        <v>448</v>
      </c>
      <c r="B460" s="10" t="s">
        <v>395</v>
      </c>
      <c r="C460" s="11" t="s">
        <v>388</v>
      </c>
      <c r="D460" s="11" t="s">
        <v>396</v>
      </c>
      <c r="E460" s="11"/>
      <c r="F460" s="12">
        <f>SUM(F461)</f>
        <v>1000</v>
      </c>
      <c r="G460" s="12">
        <f t="shared" ref="G460:H460" si="261">SUM(G461)</f>
        <v>0</v>
      </c>
      <c r="H460" s="12">
        <f t="shared" si="261"/>
        <v>0</v>
      </c>
    </row>
    <row r="461" spans="1:8" ht="54" x14ac:dyDescent="0.25">
      <c r="A461" s="19">
        <f t="shared" si="257"/>
        <v>449</v>
      </c>
      <c r="B461" s="10" t="s">
        <v>28</v>
      </c>
      <c r="C461" s="11" t="s">
        <v>388</v>
      </c>
      <c r="D461" s="11" t="s">
        <v>396</v>
      </c>
      <c r="E461" s="11" t="s">
        <v>29</v>
      </c>
      <c r="F461" s="12">
        <v>1000</v>
      </c>
      <c r="G461" s="12">
        <v>0</v>
      </c>
      <c r="H461" s="12">
        <v>0</v>
      </c>
    </row>
    <row r="462" spans="1:8" ht="36" x14ac:dyDescent="0.25">
      <c r="A462" s="19">
        <f t="shared" si="257"/>
        <v>450</v>
      </c>
      <c r="B462" s="10" t="s">
        <v>397</v>
      </c>
      <c r="C462" s="11" t="s">
        <v>388</v>
      </c>
      <c r="D462" s="11" t="s">
        <v>398</v>
      </c>
      <c r="E462" s="11"/>
      <c r="F462" s="12">
        <f>SUM(F463)</f>
        <v>780</v>
      </c>
      <c r="G462" s="12">
        <f t="shared" ref="G462:H462" si="262">SUM(G463)</f>
        <v>0</v>
      </c>
      <c r="H462" s="12">
        <f t="shared" si="262"/>
        <v>0</v>
      </c>
    </row>
    <row r="463" spans="1:8" ht="54" x14ac:dyDescent="0.25">
      <c r="A463" s="19">
        <f t="shared" si="257"/>
        <v>451</v>
      </c>
      <c r="B463" s="10" t="s">
        <v>28</v>
      </c>
      <c r="C463" s="11" t="s">
        <v>388</v>
      </c>
      <c r="D463" s="11" t="s">
        <v>398</v>
      </c>
      <c r="E463" s="11" t="s">
        <v>29</v>
      </c>
      <c r="F463" s="12">
        <v>780</v>
      </c>
      <c r="G463" s="12">
        <v>0</v>
      </c>
      <c r="H463" s="12">
        <v>0</v>
      </c>
    </row>
    <row r="464" spans="1:8" x14ac:dyDescent="0.25">
      <c r="A464" s="19">
        <f t="shared" si="257"/>
        <v>452</v>
      </c>
      <c r="B464" s="10" t="s">
        <v>399</v>
      </c>
      <c r="C464" s="11" t="s">
        <v>388</v>
      </c>
      <c r="D464" s="11" t="s">
        <v>400</v>
      </c>
      <c r="E464" s="11"/>
      <c r="F464" s="12">
        <f>SUM(F465)</f>
        <v>1930</v>
      </c>
      <c r="G464" s="12">
        <f t="shared" ref="G464:H464" si="263">SUM(G465)</f>
        <v>1600</v>
      </c>
      <c r="H464" s="12">
        <f t="shared" si="263"/>
        <v>1600</v>
      </c>
    </row>
    <row r="465" spans="1:8" ht="54" x14ac:dyDescent="0.25">
      <c r="A465" s="19">
        <f t="shared" si="257"/>
        <v>453</v>
      </c>
      <c r="B465" s="10" t="s">
        <v>28</v>
      </c>
      <c r="C465" s="11" t="s">
        <v>388</v>
      </c>
      <c r="D465" s="11" t="s">
        <v>400</v>
      </c>
      <c r="E465" s="11" t="s">
        <v>29</v>
      </c>
      <c r="F465" s="12">
        <v>1930</v>
      </c>
      <c r="G465" s="12">
        <v>1600</v>
      </c>
      <c r="H465" s="12">
        <v>1600</v>
      </c>
    </row>
    <row r="466" spans="1:8" ht="54" x14ac:dyDescent="0.25">
      <c r="A466" s="19">
        <f t="shared" si="257"/>
        <v>454</v>
      </c>
      <c r="B466" s="10" t="s">
        <v>401</v>
      </c>
      <c r="C466" s="11" t="s">
        <v>388</v>
      </c>
      <c r="D466" s="11" t="s">
        <v>402</v>
      </c>
      <c r="E466" s="11"/>
      <c r="F466" s="12">
        <f>SUM(F467)</f>
        <v>51820</v>
      </c>
      <c r="G466" s="12">
        <f t="shared" ref="G466:H466" si="264">SUM(G467)</f>
        <v>83262.17</v>
      </c>
      <c r="H466" s="12">
        <f t="shared" si="264"/>
        <v>20656.800000000003</v>
      </c>
    </row>
    <row r="467" spans="1:8" ht="54" x14ac:dyDescent="0.25">
      <c r="A467" s="19">
        <f t="shared" si="257"/>
        <v>455</v>
      </c>
      <c r="B467" s="10" t="s">
        <v>28</v>
      </c>
      <c r="C467" s="11" t="s">
        <v>388</v>
      </c>
      <c r="D467" s="11" t="s">
        <v>402</v>
      </c>
      <c r="E467" s="11" t="s">
        <v>29</v>
      </c>
      <c r="F467" s="12">
        <v>51820</v>
      </c>
      <c r="G467" s="12">
        <f>52234.53+31027.64</f>
        <v>83262.17</v>
      </c>
      <c r="H467" s="12">
        <f>52076.8-31420</f>
        <v>20656.800000000003</v>
      </c>
    </row>
    <row r="468" spans="1:8" ht="54" x14ac:dyDescent="0.25">
      <c r="A468" s="19">
        <f t="shared" si="257"/>
        <v>456</v>
      </c>
      <c r="B468" s="10" t="s">
        <v>403</v>
      </c>
      <c r="C468" s="11" t="s">
        <v>388</v>
      </c>
      <c r="D468" s="11" t="s">
        <v>404</v>
      </c>
      <c r="E468" s="11"/>
      <c r="F468" s="12">
        <f>SUM(F469)</f>
        <v>10130</v>
      </c>
      <c r="G468" s="12">
        <f t="shared" ref="G468:H468" si="265">SUM(G469)</f>
        <v>10130</v>
      </c>
      <c r="H468" s="12">
        <f t="shared" si="265"/>
        <v>10130</v>
      </c>
    </row>
    <row r="469" spans="1:8" ht="54" x14ac:dyDescent="0.25">
      <c r="A469" s="19">
        <f t="shared" si="257"/>
        <v>457</v>
      </c>
      <c r="B469" s="10" t="s">
        <v>28</v>
      </c>
      <c r="C469" s="11" t="s">
        <v>388</v>
      </c>
      <c r="D469" s="11" t="s">
        <v>404</v>
      </c>
      <c r="E469" s="11" t="s">
        <v>29</v>
      </c>
      <c r="F469" s="12">
        <v>10130</v>
      </c>
      <c r="G469" s="12">
        <v>10130</v>
      </c>
      <c r="H469" s="12">
        <v>10130</v>
      </c>
    </row>
    <row r="470" spans="1:8" x14ac:dyDescent="0.25">
      <c r="A470" s="19">
        <f t="shared" si="257"/>
        <v>458</v>
      </c>
      <c r="B470" s="10" t="s">
        <v>405</v>
      </c>
      <c r="C470" s="11" t="s">
        <v>388</v>
      </c>
      <c r="D470" s="11" t="s">
        <v>406</v>
      </c>
      <c r="E470" s="11"/>
      <c r="F470" s="12">
        <f>SUM(F471)</f>
        <v>300</v>
      </c>
      <c r="G470" s="12">
        <f t="shared" ref="G470:H470" si="266">SUM(G471)</f>
        <v>300</v>
      </c>
      <c r="H470" s="12">
        <f t="shared" si="266"/>
        <v>300</v>
      </c>
    </row>
    <row r="471" spans="1:8" ht="54" x14ac:dyDescent="0.25">
      <c r="A471" s="19">
        <f t="shared" si="257"/>
        <v>459</v>
      </c>
      <c r="B471" s="10" t="s">
        <v>28</v>
      </c>
      <c r="C471" s="11" t="s">
        <v>388</v>
      </c>
      <c r="D471" s="11" t="s">
        <v>406</v>
      </c>
      <c r="E471" s="11" t="s">
        <v>29</v>
      </c>
      <c r="F471" s="12">
        <v>300</v>
      </c>
      <c r="G471" s="12">
        <v>300</v>
      </c>
      <c r="H471" s="12">
        <v>300</v>
      </c>
    </row>
    <row r="472" spans="1:8" ht="54" x14ac:dyDescent="0.25">
      <c r="A472" s="19">
        <f t="shared" si="257"/>
        <v>460</v>
      </c>
      <c r="B472" s="10" t="s">
        <v>407</v>
      </c>
      <c r="C472" s="11" t="s">
        <v>388</v>
      </c>
      <c r="D472" s="11" t="s">
        <v>408</v>
      </c>
      <c r="E472" s="11"/>
      <c r="F472" s="12">
        <f>SUM(F473+F477+F475)</f>
        <v>12222.46</v>
      </c>
      <c r="G472" s="12">
        <f t="shared" ref="G472:H472" si="267">SUM(G473+G477+G475)</f>
        <v>8251.7000000000007</v>
      </c>
      <c r="H472" s="12">
        <f t="shared" si="267"/>
        <v>8176.5</v>
      </c>
    </row>
    <row r="473" spans="1:8" ht="54" x14ac:dyDescent="0.25">
      <c r="A473" s="19">
        <f t="shared" si="257"/>
        <v>461</v>
      </c>
      <c r="B473" s="10" t="s">
        <v>409</v>
      </c>
      <c r="C473" s="11" t="s">
        <v>388</v>
      </c>
      <c r="D473" s="11" t="s">
        <v>410</v>
      </c>
      <c r="E473" s="11"/>
      <c r="F473" s="12">
        <f>SUM(F474)</f>
        <v>9068.4599999999991</v>
      </c>
      <c r="G473" s="12">
        <f t="shared" ref="G473:H473" si="268">SUM(G474)</f>
        <v>7901.7</v>
      </c>
      <c r="H473" s="12">
        <f t="shared" si="268"/>
        <v>8176.5</v>
      </c>
    </row>
    <row r="474" spans="1:8" x14ac:dyDescent="0.25">
      <c r="A474" s="19">
        <f t="shared" si="257"/>
        <v>462</v>
      </c>
      <c r="B474" s="10" t="s">
        <v>137</v>
      </c>
      <c r="C474" s="11" t="s">
        <v>388</v>
      </c>
      <c r="D474" s="11" t="s">
        <v>410</v>
      </c>
      <c r="E474" s="11" t="s">
        <v>138</v>
      </c>
      <c r="F474" s="12">
        <v>9068.4599999999991</v>
      </c>
      <c r="G474" s="12">
        <v>7901.7</v>
      </c>
      <c r="H474" s="12">
        <v>8176.5</v>
      </c>
    </row>
    <row r="475" spans="1:8" ht="72" x14ac:dyDescent="0.25">
      <c r="A475" s="19">
        <f t="shared" si="257"/>
        <v>463</v>
      </c>
      <c r="B475" s="10" t="s">
        <v>788</v>
      </c>
      <c r="C475" s="11" t="s">
        <v>388</v>
      </c>
      <c r="D475" s="24" t="s">
        <v>789</v>
      </c>
      <c r="E475" s="11"/>
      <c r="F475" s="12">
        <f>SUM(F476)</f>
        <v>2804</v>
      </c>
      <c r="G475" s="12">
        <f>SUM(G476)</f>
        <v>0</v>
      </c>
      <c r="H475" s="12">
        <f>SUM(H476)</f>
        <v>0</v>
      </c>
    </row>
    <row r="476" spans="1:8" x14ac:dyDescent="0.25">
      <c r="A476" s="19">
        <f t="shared" si="257"/>
        <v>464</v>
      </c>
      <c r="B476" s="10" t="s">
        <v>137</v>
      </c>
      <c r="C476" s="11" t="s">
        <v>388</v>
      </c>
      <c r="D476" s="24" t="s">
        <v>789</v>
      </c>
      <c r="E476" s="11">
        <v>610</v>
      </c>
      <c r="F476" s="12">
        <v>2804</v>
      </c>
      <c r="G476" s="12"/>
      <c r="H476" s="12"/>
    </row>
    <row r="477" spans="1:8" ht="36" x14ac:dyDescent="0.25">
      <c r="A477" s="19">
        <f t="shared" si="257"/>
        <v>465</v>
      </c>
      <c r="B477" s="10" t="s">
        <v>411</v>
      </c>
      <c r="C477" s="11" t="s">
        <v>388</v>
      </c>
      <c r="D477" s="11" t="s">
        <v>412</v>
      </c>
      <c r="E477" s="11"/>
      <c r="F477" s="12">
        <f>SUM(F478)</f>
        <v>350</v>
      </c>
      <c r="G477" s="12">
        <f t="shared" ref="G477:H477" si="269">SUM(G478)</f>
        <v>350</v>
      </c>
      <c r="H477" s="12">
        <f t="shared" si="269"/>
        <v>0</v>
      </c>
    </row>
    <row r="478" spans="1:8" ht="54" x14ac:dyDescent="0.25">
      <c r="A478" s="19">
        <f t="shared" si="257"/>
        <v>466</v>
      </c>
      <c r="B478" s="10" t="s">
        <v>28</v>
      </c>
      <c r="C478" s="11" t="s">
        <v>388</v>
      </c>
      <c r="D478" s="11" t="s">
        <v>412</v>
      </c>
      <c r="E478" s="11" t="s">
        <v>29</v>
      </c>
      <c r="F478" s="12">
        <v>350</v>
      </c>
      <c r="G478" s="12">
        <v>350</v>
      </c>
      <c r="H478" s="12">
        <v>0</v>
      </c>
    </row>
    <row r="479" spans="1:8" ht="72" x14ac:dyDescent="0.25">
      <c r="A479" s="19">
        <f t="shared" si="257"/>
        <v>467</v>
      </c>
      <c r="B479" s="10" t="s">
        <v>816</v>
      </c>
      <c r="C479" s="11" t="s">
        <v>388</v>
      </c>
      <c r="D479" s="11" t="s">
        <v>413</v>
      </c>
      <c r="E479" s="11"/>
      <c r="F479" s="12">
        <f>SUM(F480+F483)</f>
        <v>98730.7</v>
      </c>
      <c r="G479" s="12">
        <f t="shared" ref="G479:H479" si="270">SUM(G480+G483)</f>
        <v>21367.489999999998</v>
      </c>
      <c r="H479" s="12">
        <f t="shared" si="270"/>
        <v>109384.92</v>
      </c>
    </row>
    <row r="480" spans="1:8" ht="54" x14ac:dyDescent="0.25">
      <c r="A480" s="19">
        <f t="shared" si="257"/>
        <v>468</v>
      </c>
      <c r="B480" s="10" t="s">
        <v>414</v>
      </c>
      <c r="C480" s="11" t="s">
        <v>388</v>
      </c>
      <c r="D480" s="11" t="s">
        <v>415</v>
      </c>
      <c r="E480" s="11"/>
      <c r="F480" s="12">
        <f>SUM(F481)</f>
        <v>800</v>
      </c>
      <c r="G480" s="12">
        <f t="shared" ref="G480:H480" si="271">SUM(G481)</f>
        <v>500</v>
      </c>
      <c r="H480" s="12">
        <f t="shared" si="271"/>
        <v>500</v>
      </c>
    </row>
    <row r="481" spans="1:8" ht="90" x14ac:dyDescent="0.25">
      <c r="A481" s="19">
        <f t="shared" si="257"/>
        <v>469</v>
      </c>
      <c r="B481" s="10" t="s">
        <v>416</v>
      </c>
      <c r="C481" s="11" t="s">
        <v>388</v>
      </c>
      <c r="D481" s="11" t="s">
        <v>417</v>
      </c>
      <c r="E481" s="11"/>
      <c r="F481" s="12">
        <f>SUM(F482)</f>
        <v>800</v>
      </c>
      <c r="G481" s="12">
        <f t="shared" ref="G481:H481" si="272">SUM(G482)</f>
        <v>500</v>
      </c>
      <c r="H481" s="12">
        <f t="shared" si="272"/>
        <v>500</v>
      </c>
    </row>
    <row r="482" spans="1:8" x14ac:dyDescent="0.25">
      <c r="A482" s="19">
        <f t="shared" si="257"/>
        <v>470</v>
      </c>
      <c r="B482" s="10" t="s">
        <v>137</v>
      </c>
      <c r="C482" s="11" t="s">
        <v>388</v>
      </c>
      <c r="D482" s="11" t="s">
        <v>417</v>
      </c>
      <c r="E482" s="11">
        <v>610</v>
      </c>
      <c r="F482" s="12">
        <v>800</v>
      </c>
      <c r="G482" s="12">
        <v>500</v>
      </c>
      <c r="H482" s="12">
        <v>500</v>
      </c>
    </row>
    <row r="483" spans="1:8" ht="54" x14ac:dyDescent="0.25">
      <c r="A483" s="19">
        <f t="shared" si="257"/>
        <v>471</v>
      </c>
      <c r="B483" s="10" t="s">
        <v>418</v>
      </c>
      <c r="C483" s="11" t="s">
        <v>388</v>
      </c>
      <c r="D483" s="11" t="s">
        <v>419</v>
      </c>
      <c r="E483" s="11"/>
      <c r="F483" s="12">
        <f>SUM(F484+F486+F489+F491+F493)</f>
        <v>97930.7</v>
      </c>
      <c r="G483" s="12">
        <f t="shared" ref="G483:H483" si="273">SUM(G484+G486+G489+G491+G493)</f>
        <v>20867.489999999998</v>
      </c>
      <c r="H483" s="12">
        <f t="shared" si="273"/>
        <v>108884.92</v>
      </c>
    </row>
    <row r="484" spans="1:8" ht="72" x14ac:dyDescent="0.25">
      <c r="A484" s="19">
        <f t="shared" si="257"/>
        <v>472</v>
      </c>
      <c r="B484" s="10" t="s">
        <v>420</v>
      </c>
      <c r="C484" s="11" t="s">
        <v>388</v>
      </c>
      <c r="D484" s="11" t="s">
        <v>421</v>
      </c>
      <c r="E484" s="11"/>
      <c r="F484" s="12">
        <f>SUM(F485)</f>
        <v>5043.7</v>
      </c>
      <c r="G484" s="12">
        <f t="shared" ref="G484:H484" si="274">SUM(G485)</f>
        <v>5043.6899999999996</v>
      </c>
      <c r="H484" s="12">
        <f t="shared" si="274"/>
        <v>5043.7</v>
      </c>
    </row>
    <row r="485" spans="1:8" x14ac:dyDescent="0.25">
      <c r="A485" s="19">
        <f t="shared" si="257"/>
        <v>473</v>
      </c>
      <c r="B485" s="10" t="s">
        <v>137</v>
      </c>
      <c r="C485" s="11" t="s">
        <v>388</v>
      </c>
      <c r="D485" s="11" t="s">
        <v>421</v>
      </c>
      <c r="E485" s="11" t="s">
        <v>138</v>
      </c>
      <c r="F485" s="12">
        <v>5043.7</v>
      </c>
      <c r="G485" s="12">
        <v>5043.6899999999996</v>
      </c>
      <c r="H485" s="12">
        <v>5043.7</v>
      </c>
    </row>
    <row r="486" spans="1:8" ht="54" x14ac:dyDescent="0.25">
      <c r="A486" s="19">
        <f t="shared" si="257"/>
        <v>474</v>
      </c>
      <c r="B486" s="10" t="s">
        <v>422</v>
      </c>
      <c r="C486" s="11" t="s">
        <v>388</v>
      </c>
      <c r="D486" s="11" t="s">
        <v>423</v>
      </c>
      <c r="E486" s="11"/>
      <c r="F486" s="12">
        <f>SUM(F487:F488)</f>
        <v>9107</v>
      </c>
      <c r="G486" s="12">
        <f t="shared" ref="G486:H486" si="275">SUM(G487:G488)</f>
        <v>11743.8</v>
      </c>
      <c r="H486" s="12">
        <f t="shared" si="275"/>
        <v>103761.22</v>
      </c>
    </row>
    <row r="487" spans="1:8" ht="54" x14ac:dyDescent="0.25">
      <c r="A487" s="19">
        <f t="shared" si="257"/>
        <v>475</v>
      </c>
      <c r="B487" s="10" t="s">
        <v>28</v>
      </c>
      <c r="C487" s="11" t="s">
        <v>388</v>
      </c>
      <c r="D487" s="11" t="s">
        <v>423</v>
      </c>
      <c r="E487" s="11" t="s">
        <v>29</v>
      </c>
      <c r="F487" s="12">
        <v>9107</v>
      </c>
      <c r="G487" s="12">
        <f>15743.8-4000</f>
        <v>11743.8</v>
      </c>
      <c r="H487" s="12">
        <v>103761.22</v>
      </c>
    </row>
    <row r="488" spans="1:8" x14ac:dyDescent="0.25">
      <c r="A488" s="19">
        <f t="shared" si="257"/>
        <v>476</v>
      </c>
      <c r="B488" s="10" t="s">
        <v>137</v>
      </c>
      <c r="C488" s="11" t="s">
        <v>388</v>
      </c>
      <c r="D488" s="11" t="s">
        <v>423</v>
      </c>
      <c r="E488" s="11" t="s">
        <v>138</v>
      </c>
      <c r="F488" s="12">
        <v>0</v>
      </c>
      <c r="G488" s="12">
        <v>0</v>
      </c>
      <c r="H488" s="12">
        <v>0</v>
      </c>
    </row>
    <row r="489" spans="1:8" ht="54" x14ac:dyDescent="0.25">
      <c r="A489" s="19">
        <f t="shared" si="257"/>
        <v>477</v>
      </c>
      <c r="B489" s="10" t="s">
        <v>424</v>
      </c>
      <c r="C489" s="11" t="s">
        <v>388</v>
      </c>
      <c r="D489" s="11" t="s">
        <v>425</v>
      </c>
      <c r="E489" s="11"/>
      <c r="F489" s="12">
        <f>SUM(F490)</f>
        <v>80</v>
      </c>
      <c r="G489" s="12">
        <f t="shared" ref="G489:H489" si="276">SUM(G490)</f>
        <v>80</v>
      </c>
      <c r="H489" s="12">
        <f t="shared" si="276"/>
        <v>80</v>
      </c>
    </row>
    <row r="490" spans="1:8" ht="54" x14ac:dyDescent="0.25">
      <c r="A490" s="19">
        <f t="shared" si="257"/>
        <v>478</v>
      </c>
      <c r="B490" s="10" t="s">
        <v>28</v>
      </c>
      <c r="C490" s="11" t="s">
        <v>388</v>
      </c>
      <c r="D490" s="11" t="s">
        <v>425</v>
      </c>
      <c r="E490" s="11" t="s">
        <v>29</v>
      </c>
      <c r="F490" s="12">
        <v>80</v>
      </c>
      <c r="G490" s="12">
        <v>80</v>
      </c>
      <c r="H490" s="12">
        <v>80</v>
      </c>
    </row>
    <row r="491" spans="1:8" ht="54" x14ac:dyDescent="0.25">
      <c r="A491" s="19">
        <f t="shared" si="257"/>
        <v>479</v>
      </c>
      <c r="B491" s="10" t="s">
        <v>426</v>
      </c>
      <c r="C491" s="11" t="s">
        <v>388</v>
      </c>
      <c r="D491" s="11" t="s">
        <v>427</v>
      </c>
      <c r="E491" s="11"/>
      <c r="F491" s="12">
        <f>SUM(F492)</f>
        <v>3700</v>
      </c>
      <c r="G491" s="12">
        <f t="shared" ref="G491:H491" si="277">SUM(G492)</f>
        <v>4000</v>
      </c>
      <c r="H491" s="12">
        <f t="shared" si="277"/>
        <v>0</v>
      </c>
    </row>
    <row r="492" spans="1:8" ht="54" x14ac:dyDescent="0.25">
      <c r="A492" s="19">
        <f t="shared" si="257"/>
        <v>480</v>
      </c>
      <c r="B492" s="10" t="s">
        <v>28</v>
      </c>
      <c r="C492" s="11" t="s">
        <v>388</v>
      </c>
      <c r="D492" s="11" t="s">
        <v>427</v>
      </c>
      <c r="E492" s="11" t="s">
        <v>29</v>
      </c>
      <c r="F492" s="12">
        <v>3700</v>
      </c>
      <c r="G492" s="12">
        <v>4000</v>
      </c>
      <c r="H492" s="12">
        <v>0</v>
      </c>
    </row>
    <row r="493" spans="1:8" ht="90" x14ac:dyDescent="0.25">
      <c r="A493" s="19">
        <f t="shared" si="257"/>
        <v>481</v>
      </c>
      <c r="B493" s="10" t="s">
        <v>428</v>
      </c>
      <c r="C493" s="11" t="s">
        <v>388</v>
      </c>
      <c r="D493" s="11" t="s">
        <v>429</v>
      </c>
      <c r="E493" s="11"/>
      <c r="F493" s="12">
        <f>SUM(F494)</f>
        <v>80000</v>
      </c>
      <c r="G493" s="12">
        <f t="shared" ref="G493:H493" si="278">SUM(G494)</f>
        <v>0</v>
      </c>
      <c r="H493" s="12">
        <f t="shared" si="278"/>
        <v>0</v>
      </c>
    </row>
    <row r="494" spans="1:8" x14ac:dyDescent="0.25">
      <c r="A494" s="19">
        <f t="shared" si="257"/>
        <v>482</v>
      </c>
      <c r="B494" s="10" t="s">
        <v>137</v>
      </c>
      <c r="C494" s="11" t="s">
        <v>388</v>
      </c>
      <c r="D494" s="11" t="s">
        <v>429</v>
      </c>
      <c r="E494" s="11" t="s">
        <v>138</v>
      </c>
      <c r="F494" s="12">
        <v>80000</v>
      </c>
      <c r="G494" s="12">
        <v>0</v>
      </c>
      <c r="H494" s="12">
        <v>0</v>
      </c>
    </row>
    <row r="495" spans="1:8" x14ac:dyDescent="0.25">
      <c r="A495" s="19">
        <f t="shared" si="257"/>
        <v>483</v>
      </c>
      <c r="B495" s="10" t="s">
        <v>22</v>
      </c>
      <c r="C495" s="11" t="s">
        <v>388</v>
      </c>
      <c r="D495" s="24" t="s">
        <v>23</v>
      </c>
      <c r="E495" s="11"/>
      <c r="F495" s="12">
        <f>SUM(F496)</f>
        <v>48.71</v>
      </c>
      <c r="G495" s="12">
        <f t="shared" ref="G495:H495" si="279">SUM(G496)</f>
        <v>0</v>
      </c>
      <c r="H495" s="12">
        <f t="shared" si="279"/>
        <v>0</v>
      </c>
    </row>
    <row r="496" spans="1:8" ht="126" x14ac:dyDescent="0.25">
      <c r="A496" s="19">
        <f t="shared" si="257"/>
        <v>484</v>
      </c>
      <c r="B496" s="10" t="s">
        <v>843</v>
      </c>
      <c r="C496" s="11" t="s">
        <v>388</v>
      </c>
      <c r="D496" s="24" t="s">
        <v>845</v>
      </c>
      <c r="E496" s="11"/>
      <c r="F496" s="12">
        <f>SUM(F497)</f>
        <v>48.71</v>
      </c>
      <c r="G496" s="12">
        <f t="shared" ref="G496:H496" si="280">SUM(G497)</f>
        <v>0</v>
      </c>
      <c r="H496" s="12">
        <f t="shared" si="280"/>
        <v>0</v>
      </c>
    </row>
    <row r="497" spans="1:8" x14ac:dyDescent="0.25">
      <c r="A497" s="19">
        <f t="shared" si="257"/>
        <v>485</v>
      </c>
      <c r="B497" s="10" t="s">
        <v>137</v>
      </c>
      <c r="C497" s="11" t="s">
        <v>388</v>
      </c>
      <c r="D497" s="24" t="s">
        <v>849</v>
      </c>
      <c r="E497" s="11">
        <v>610</v>
      </c>
      <c r="F497" s="12">
        <v>48.71</v>
      </c>
      <c r="G497" s="12">
        <v>0</v>
      </c>
      <c r="H497" s="12">
        <v>0</v>
      </c>
    </row>
    <row r="498" spans="1:8" ht="36" x14ac:dyDescent="0.25">
      <c r="A498" s="18">
        <f t="shared" si="257"/>
        <v>486</v>
      </c>
      <c r="B498" s="14" t="s">
        <v>430</v>
      </c>
      <c r="C498" s="15" t="s">
        <v>431</v>
      </c>
      <c r="D498" s="15"/>
      <c r="E498" s="15"/>
      <c r="F498" s="16">
        <f>SUM(F499+F519)</f>
        <v>18581.27</v>
      </c>
      <c r="G498" s="16">
        <f t="shared" ref="G498:H498" si="281">SUM(G499+G519)</f>
        <v>15402.96</v>
      </c>
      <c r="H498" s="16">
        <f t="shared" si="281"/>
        <v>15769.67</v>
      </c>
    </row>
    <row r="499" spans="1:8" s="32" customFormat="1" ht="72" x14ac:dyDescent="0.25">
      <c r="A499" s="19">
        <f t="shared" si="257"/>
        <v>487</v>
      </c>
      <c r="B499" s="10" t="s">
        <v>861</v>
      </c>
      <c r="C499" s="11" t="s">
        <v>431</v>
      </c>
      <c r="D499" s="11" t="s">
        <v>190</v>
      </c>
      <c r="E499" s="11"/>
      <c r="F499" s="12">
        <f>SUM(F500+F504+F513)</f>
        <v>16878.55</v>
      </c>
      <c r="G499" s="12">
        <f t="shared" ref="G499:H499" si="282">SUM(G500+G504+G513)</f>
        <v>15402.96</v>
      </c>
      <c r="H499" s="12">
        <f t="shared" si="282"/>
        <v>15769.67</v>
      </c>
    </row>
    <row r="500" spans="1:8" ht="54" x14ac:dyDescent="0.25">
      <c r="A500" s="19">
        <f t="shared" si="257"/>
        <v>488</v>
      </c>
      <c r="B500" s="10" t="s">
        <v>322</v>
      </c>
      <c r="C500" s="11" t="s">
        <v>431</v>
      </c>
      <c r="D500" s="11" t="s">
        <v>323</v>
      </c>
      <c r="E500" s="11"/>
      <c r="F500" s="12">
        <f>SUM(F501)</f>
        <v>547.4</v>
      </c>
      <c r="G500" s="12">
        <f t="shared" ref="G500:H500" si="283">SUM(G501)</f>
        <v>360.9</v>
      </c>
      <c r="H500" s="12">
        <f t="shared" si="283"/>
        <v>360.9</v>
      </c>
    </row>
    <row r="501" spans="1:8" ht="126" x14ac:dyDescent="0.25">
      <c r="A501" s="19">
        <f t="shared" si="257"/>
        <v>489</v>
      </c>
      <c r="B501" s="10" t="s">
        <v>362</v>
      </c>
      <c r="C501" s="11" t="s">
        <v>431</v>
      </c>
      <c r="D501" s="11" t="s">
        <v>363</v>
      </c>
      <c r="E501" s="11"/>
      <c r="F501" s="12">
        <f>SUM(F502:F503)</f>
        <v>547.4</v>
      </c>
      <c r="G501" s="12">
        <f t="shared" ref="G501:H501" si="284">SUM(G502:G503)</f>
        <v>360.9</v>
      </c>
      <c r="H501" s="12">
        <f t="shared" si="284"/>
        <v>360.9</v>
      </c>
    </row>
    <row r="502" spans="1:8" ht="36" x14ac:dyDescent="0.25">
      <c r="A502" s="19">
        <f t="shared" si="257"/>
        <v>490</v>
      </c>
      <c r="B502" s="10" t="s">
        <v>18</v>
      </c>
      <c r="C502" s="11" t="s">
        <v>431</v>
      </c>
      <c r="D502" s="11" t="s">
        <v>363</v>
      </c>
      <c r="E502" s="11" t="s">
        <v>19</v>
      </c>
      <c r="F502" s="12">
        <v>12.4</v>
      </c>
      <c r="G502" s="12">
        <v>13.02</v>
      </c>
      <c r="H502" s="12">
        <v>13.02</v>
      </c>
    </row>
    <row r="503" spans="1:8" ht="54" x14ac:dyDescent="0.25">
      <c r="A503" s="19">
        <f t="shared" si="257"/>
        <v>491</v>
      </c>
      <c r="B503" s="10" t="s">
        <v>28</v>
      </c>
      <c r="C503" s="11" t="s">
        <v>431</v>
      </c>
      <c r="D503" s="11" t="s">
        <v>363</v>
      </c>
      <c r="E503" s="11" t="s">
        <v>29</v>
      </c>
      <c r="F503" s="12">
        <v>535</v>
      </c>
      <c r="G503" s="12">
        <v>347.88</v>
      </c>
      <c r="H503" s="12">
        <v>347.88</v>
      </c>
    </row>
    <row r="504" spans="1:8" ht="54" x14ac:dyDescent="0.25">
      <c r="A504" s="19">
        <f t="shared" si="257"/>
        <v>492</v>
      </c>
      <c r="B504" s="10" t="s">
        <v>863</v>
      </c>
      <c r="C504" s="11" t="s">
        <v>431</v>
      </c>
      <c r="D504" s="11" t="s">
        <v>364</v>
      </c>
      <c r="E504" s="11"/>
      <c r="F504" s="12">
        <f>SUM(F505+F507+F509+F511)</f>
        <v>4132.16</v>
      </c>
      <c r="G504" s="12">
        <f t="shared" ref="G504:H504" si="285">SUM(G505+G507+G509)</f>
        <v>2545</v>
      </c>
      <c r="H504" s="12">
        <f t="shared" si="285"/>
        <v>2500</v>
      </c>
    </row>
    <row r="505" spans="1:8" ht="90" x14ac:dyDescent="0.25">
      <c r="A505" s="19">
        <f t="shared" si="257"/>
        <v>493</v>
      </c>
      <c r="B505" s="10" t="s">
        <v>432</v>
      </c>
      <c r="C505" s="11" t="s">
        <v>431</v>
      </c>
      <c r="D505" s="11" t="s">
        <v>433</v>
      </c>
      <c r="E505" s="11"/>
      <c r="F505" s="12">
        <f>SUM(F506)</f>
        <v>45</v>
      </c>
      <c r="G505" s="12">
        <f t="shared" ref="G505:H505" si="286">SUM(G506)</f>
        <v>45</v>
      </c>
      <c r="H505" s="12">
        <f t="shared" si="286"/>
        <v>0</v>
      </c>
    </row>
    <row r="506" spans="1:8" ht="54" x14ac:dyDescent="0.25">
      <c r="A506" s="19">
        <f t="shared" si="257"/>
        <v>494</v>
      </c>
      <c r="B506" s="10" t="s">
        <v>28</v>
      </c>
      <c r="C506" s="11" t="s">
        <v>431</v>
      </c>
      <c r="D506" s="11" t="s">
        <v>433</v>
      </c>
      <c r="E506" s="11" t="s">
        <v>29</v>
      </c>
      <c r="F506" s="12">
        <v>45</v>
      </c>
      <c r="G506" s="12">
        <v>45</v>
      </c>
      <c r="H506" s="12">
        <v>0</v>
      </c>
    </row>
    <row r="507" spans="1:8" ht="54" x14ac:dyDescent="0.25">
      <c r="A507" s="19">
        <f t="shared" si="257"/>
        <v>495</v>
      </c>
      <c r="B507" s="10" t="s">
        <v>434</v>
      </c>
      <c r="C507" s="11" t="s">
        <v>431</v>
      </c>
      <c r="D507" s="11" t="s">
        <v>435</v>
      </c>
      <c r="E507" s="11"/>
      <c r="F507" s="12">
        <f>SUM(F508)</f>
        <v>247.5</v>
      </c>
      <c r="G507" s="12">
        <f t="shared" ref="G507:H507" si="287">SUM(G508)</f>
        <v>0</v>
      </c>
      <c r="H507" s="12">
        <f t="shared" si="287"/>
        <v>0</v>
      </c>
    </row>
    <row r="508" spans="1:8" ht="54" x14ac:dyDescent="0.25">
      <c r="A508" s="19">
        <f t="shared" si="257"/>
        <v>496</v>
      </c>
      <c r="B508" s="10" t="s">
        <v>28</v>
      </c>
      <c r="C508" s="11" t="s">
        <v>431</v>
      </c>
      <c r="D508" s="11" t="s">
        <v>435</v>
      </c>
      <c r="E508" s="11" t="s">
        <v>29</v>
      </c>
      <c r="F508" s="12">
        <v>247.5</v>
      </c>
      <c r="G508" s="12">
        <v>0</v>
      </c>
      <c r="H508" s="12">
        <v>0</v>
      </c>
    </row>
    <row r="509" spans="1:8" ht="54" x14ac:dyDescent="0.25">
      <c r="A509" s="19">
        <f t="shared" si="257"/>
        <v>497</v>
      </c>
      <c r="B509" s="10" t="s">
        <v>436</v>
      </c>
      <c r="C509" s="11" t="s">
        <v>431</v>
      </c>
      <c r="D509" s="11" t="s">
        <v>437</v>
      </c>
      <c r="E509" s="11"/>
      <c r="F509" s="12">
        <f>SUM(F510)</f>
        <v>1417.23</v>
      </c>
      <c r="G509" s="12">
        <f t="shared" ref="G509:H509" si="288">SUM(G510)</f>
        <v>2500</v>
      </c>
      <c r="H509" s="12">
        <f t="shared" si="288"/>
        <v>2500</v>
      </c>
    </row>
    <row r="510" spans="1:8" ht="90" x14ac:dyDescent="0.25">
      <c r="A510" s="19">
        <f t="shared" si="257"/>
        <v>498</v>
      </c>
      <c r="B510" s="10" t="s">
        <v>301</v>
      </c>
      <c r="C510" s="11" t="s">
        <v>431</v>
      </c>
      <c r="D510" s="11" t="s">
        <v>437</v>
      </c>
      <c r="E510" s="11" t="s">
        <v>302</v>
      </c>
      <c r="F510" s="12">
        <v>1417.23</v>
      </c>
      <c r="G510" s="12">
        <v>2500</v>
      </c>
      <c r="H510" s="12">
        <v>2500</v>
      </c>
    </row>
    <row r="511" spans="1:8" ht="72" x14ac:dyDescent="0.25">
      <c r="A511" s="19">
        <f t="shared" si="257"/>
        <v>499</v>
      </c>
      <c r="B511" s="10" t="s">
        <v>808</v>
      </c>
      <c r="C511" s="11" t="s">
        <v>431</v>
      </c>
      <c r="D511" s="24" t="s">
        <v>809</v>
      </c>
      <c r="E511" s="11"/>
      <c r="F511" s="12">
        <f>SUM(F512)</f>
        <v>2422.4299999999998</v>
      </c>
      <c r="G511" s="12">
        <f t="shared" ref="G511:H511" si="289">SUM(G512)</f>
        <v>0</v>
      </c>
      <c r="H511" s="12">
        <f t="shared" si="289"/>
        <v>0</v>
      </c>
    </row>
    <row r="512" spans="1:8" x14ac:dyDescent="0.25">
      <c r="A512" s="19">
        <f t="shared" si="257"/>
        <v>500</v>
      </c>
      <c r="B512" s="10" t="s">
        <v>137</v>
      </c>
      <c r="C512" s="11" t="s">
        <v>431</v>
      </c>
      <c r="D512" s="24" t="s">
        <v>809</v>
      </c>
      <c r="E512" s="11">
        <v>610</v>
      </c>
      <c r="F512" s="12">
        <v>2422.4299999999998</v>
      </c>
      <c r="G512" s="12">
        <v>0</v>
      </c>
      <c r="H512" s="12">
        <v>0</v>
      </c>
    </row>
    <row r="513" spans="1:9" ht="36" x14ac:dyDescent="0.25">
      <c r="A513" s="19">
        <f t="shared" si="257"/>
        <v>501</v>
      </c>
      <c r="B513" s="10" t="s">
        <v>191</v>
      </c>
      <c r="C513" s="11" t="s">
        <v>431</v>
      </c>
      <c r="D513" s="11" t="s">
        <v>192</v>
      </c>
      <c r="E513" s="11"/>
      <c r="F513" s="12">
        <f>SUM(F514+F516)</f>
        <v>12198.99</v>
      </c>
      <c r="G513" s="12">
        <f t="shared" ref="G513:H513" si="290">SUM(G514+G516)</f>
        <v>12497.06</v>
      </c>
      <c r="H513" s="12">
        <f t="shared" si="290"/>
        <v>12908.77</v>
      </c>
    </row>
    <row r="514" spans="1:9" ht="72" x14ac:dyDescent="0.25">
      <c r="A514" s="19">
        <f t="shared" si="257"/>
        <v>502</v>
      </c>
      <c r="B514" s="10" t="s">
        <v>438</v>
      </c>
      <c r="C514" s="11" t="s">
        <v>431</v>
      </c>
      <c r="D514" s="11" t="s">
        <v>439</v>
      </c>
      <c r="E514" s="11"/>
      <c r="F514" s="12">
        <f>SUM(F515)</f>
        <v>6811.3</v>
      </c>
      <c r="G514" s="12">
        <f t="shared" ref="G514:H514" si="291">SUM(G515)</f>
        <v>6975.5</v>
      </c>
      <c r="H514" s="12">
        <f t="shared" si="291"/>
        <v>7191.2</v>
      </c>
    </row>
    <row r="515" spans="1:9" x14ac:dyDescent="0.25">
      <c r="A515" s="19">
        <f t="shared" si="257"/>
        <v>503</v>
      </c>
      <c r="B515" s="10" t="s">
        <v>137</v>
      </c>
      <c r="C515" s="11" t="s">
        <v>431</v>
      </c>
      <c r="D515" s="11" t="s">
        <v>439</v>
      </c>
      <c r="E515" s="11" t="s">
        <v>138</v>
      </c>
      <c r="F515" s="12">
        <v>6811.3</v>
      </c>
      <c r="G515" s="12">
        <v>6975.5</v>
      </c>
      <c r="H515" s="12">
        <v>7191.2</v>
      </c>
    </row>
    <row r="516" spans="1:9" ht="54" x14ac:dyDescent="0.25">
      <c r="A516" s="19">
        <f t="shared" si="257"/>
        <v>504</v>
      </c>
      <c r="B516" s="10" t="s">
        <v>440</v>
      </c>
      <c r="C516" s="11" t="s">
        <v>431</v>
      </c>
      <c r="D516" s="11" t="s">
        <v>441</v>
      </c>
      <c r="E516" s="11"/>
      <c r="F516" s="12">
        <f>SUM(F517:F518)</f>
        <v>5387.69</v>
      </c>
      <c r="G516" s="12">
        <f t="shared" ref="G516:H516" si="292">SUM(G517:G518)</f>
        <v>5521.5599999999995</v>
      </c>
      <c r="H516" s="12">
        <f t="shared" si="292"/>
        <v>5717.57</v>
      </c>
    </row>
    <row r="517" spans="1:9" ht="36" x14ac:dyDescent="0.25">
      <c r="A517" s="19">
        <f t="shared" si="257"/>
        <v>505</v>
      </c>
      <c r="B517" s="10" t="s">
        <v>129</v>
      </c>
      <c r="C517" s="11" t="s">
        <v>431</v>
      </c>
      <c r="D517" s="11" t="s">
        <v>441</v>
      </c>
      <c r="E517" s="11" t="s">
        <v>130</v>
      </c>
      <c r="F517" s="12">
        <v>4774.1899999999996</v>
      </c>
      <c r="G517" s="12">
        <v>4985.37</v>
      </c>
      <c r="H517" s="12">
        <v>5179.57</v>
      </c>
    </row>
    <row r="518" spans="1:9" ht="54" x14ac:dyDescent="0.25">
      <c r="A518" s="19">
        <f t="shared" si="257"/>
        <v>506</v>
      </c>
      <c r="B518" s="10" t="s">
        <v>28</v>
      </c>
      <c r="C518" s="11" t="s">
        <v>431</v>
      </c>
      <c r="D518" s="11" t="s">
        <v>441</v>
      </c>
      <c r="E518" s="11" t="s">
        <v>29</v>
      </c>
      <c r="F518" s="12">
        <v>613.5</v>
      </c>
      <c r="G518" s="12">
        <v>536.19000000000005</v>
      </c>
      <c r="H518" s="12">
        <v>538</v>
      </c>
    </row>
    <row r="519" spans="1:9" x14ac:dyDescent="0.25">
      <c r="A519" s="19">
        <f t="shared" ref="A519:A582" si="293">SUM(A518+1)</f>
        <v>507</v>
      </c>
      <c r="B519" s="10" t="s">
        <v>22</v>
      </c>
      <c r="C519" s="11" t="s">
        <v>431</v>
      </c>
      <c r="D519" s="24" t="s">
        <v>23</v>
      </c>
      <c r="E519" s="11"/>
      <c r="F519" s="12">
        <f>SUM(F523+F520)</f>
        <v>1702.72</v>
      </c>
      <c r="G519" s="12">
        <f t="shared" ref="G519:H519" si="294">SUM(G523+G520)</f>
        <v>0</v>
      </c>
      <c r="H519" s="12">
        <f t="shared" si="294"/>
        <v>0</v>
      </c>
      <c r="I519" s="34"/>
    </row>
    <row r="520" spans="1:9" ht="126" x14ac:dyDescent="0.25">
      <c r="A520" s="19">
        <f t="shared" si="293"/>
        <v>508</v>
      </c>
      <c r="B520" s="10" t="s">
        <v>846</v>
      </c>
      <c r="C520" s="11" t="s">
        <v>431</v>
      </c>
      <c r="D520" s="24" t="s">
        <v>845</v>
      </c>
      <c r="E520" s="11"/>
      <c r="F520" s="12">
        <f>SUM(F521:F522)</f>
        <v>305.52</v>
      </c>
      <c r="G520" s="12">
        <f t="shared" ref="G520:H520" si="295">SUM(G521:G522)</f>
        <v>0</v>
      </c>
      <c r="H520" s="12">
        <f t="shared" si="295"/>
        <v>0</v>
      </c>
    </row>
    <row r="521" spans="1:9" ht="36" x14ac:dyDescent="0.25">
      <c r="A521" s="19">
        <f t="shared" si="293"/>
        <v>509</v>
      </c>
      <c r="B521" s="10" t="s">
        <v>129</v>
      </c>
      <c r="C521" s="11" t="s">
        <v>431</v>
      </c>
      <c r="D521" s="24" t="s">
        <v>845</v>
      </c>
      <c r="E521" s="11">
        <v>110</v>
      </c>
      <c r="F521" s="12">
        <v>123.38</v>
      </c>
      <c r="G521" s="12">
        <v>0</v>
      </c>
      <c r="H521" s="12">
        <v>0</v>
      </c>
    </row>
    <row r="522" spans="1:9" x14ac:dyDescent="0.25">
      <c r="A522" s="19">
        <f t="shared" si="293"/>
        <v>510</v>
      </c>
      <c r="B522" s="10" t="s">
        <v>137</v>
      </c>
      <c r="C522" s="11" t="s">
        <v>431</v>
      </c>
      <c r="D522" s="24" t="s">
        <v>845</v>
      </c>
      <c r="E522" s="11">
        <v>610</v>
      </c>
      <c r="F522" s="12">
        <v>182.14</v>
      </c>
      <c r="G522" s="12">
        <v>0</v>
      </c>
      <c r="H522" s="12">
        <v>0</v>
      </c>
    </row>
    <row r="523" spans="1:9" ht="108" x14ac:dyDescent="0.25">
      <c r="A523" s="19">
        <f t="shared" si="293"/>
        <v>511</v>
      </c>
      <c r="B523" s="10" t="s">
        <v>822</v>
      </c>
      <c r="C523" s="11" t="s">
        <v>431</v>
      </c>
      <c r="D523" s="24" t="s">
        <v>820</v>
      </c>
      <c r="E523" s="11"/>
      <c r="F523" s="12">
        <f>SUM(F524)</f>
        <v>1397.2</v>
      </c>
      <c r="G523" s="12">
        <f t="shared" ref="G523:H523" si="296">SUM(G524)</f>
        <v>0</v>
      </c>
      <c r="H523" s="12">
        <f t="shared" si="296"/>
        <v>0</v>
      </c>
    </row>
    <row r="524" spans="1:9" ht="90" x14ac:dyDescent="0.25">
      <c r="A524" s="19">
        <f t="shared" si="293"/>
        <v>512</v>
      </c>
      <c r="B524" s="10" t="s">
        <v>301</v>
      </c>
      <c r="C524" s="11" t="s">
        <v>431</v>
      </c>
      <c r="D524" s="24" t="s">
        <v>820</v>
      </c>
      <c r="E524" s="11">
        <v>810</v>
      </c>
      <c r="F524" s="12">
        <v>1397.2</v>
      </c>
      <c r="G524" s="12">
        <v>0</v>
      </c>
      <c r="H524" s="12">
        <v>0</v>
      </c>
    </row>
    <row r="525" spans="1:9" x14ac:dyDescent="0.25">
      <c r="A525" s="18">
        <f t="shared" si="293"/>
        <v>513</v>
      </c>
      <c r="B525" s="14" t="s">
        <v>442</v>
      </c>
      <c r="C525" s="15" t="s">
        <v>443</v>
      </c>
      <c r="D525" s="15"/>
      <c r="E525" s="15"/>
      <c r="F525" s="16">
        <f>SUM(F526+F531+F540)</f>
        <v>6537.43</v>
      </c>
      <c r="G525" s="16">
        <f t="shared" ref="G525:H525" si="297">SUM(G526+G531+G540)</f>
        <v>2410.75</v>
      </c>
      <c r="H525" s="16">
        <f t="shared" si="297"/>
        <v>2079.81</v>
      </c>
    </row>
    <row r="526" spans="1:9" ht="36" x14ac:dyDescent="0.25">
      <c r="A526" s="18">
        <f t="shared" si="293"/>
        <v>514</v>
      </c>
      <c r="B526" s="14" t="s">
        <v>444</v>
      </c>
      <c r="C526" s="15" t="s">
        <v>445</v>
      </c>
      <c r="D526" s="15"/>
      <c r="E526" s="15"/>
      <c r="F526" s="16">
        <f>SUM(F527)</f>
        <v>90.1</v>
      </c>
      <c r="G526" s="16">
        <f t="shared" ref="G526:H526" si="298">SUM(G527)</f>
        <v>90.1</v>
      </c>
      <c r="H526" s="16">
        <f t="shared" si="298"/>
        <v>90.1</v>
      </c>
    </row>
    <row r="527" spans="1:9" ht="72" x14ac:dyDescent="0.25">
      <c r="A527" s="19">
        <f t="shared" si="293"/>
        <v>515</v>
      </c>
      <c r="B527" s="10" t="s">
        <v>861</v>
      </c>
      <c r="C527" s="11" t="s">
        <v>445</v>
      </c>
      <c r="D527" s="11" t="s">
        <v>190</v>
      </c>
      <c r="E527" s="11"/>
      <c r="F527" s="12">
        <f>SUM(F528)</f>
        <v>90.1</v>
      </c>
      <c r="G527" s="12">
        <f t="shared" ref="G527:H527" si="299">SUM(G528)</f>
        <v>90.1</v>
      </c>
      <c r="H527" s="12">
        <f t="shared" si="299"/>
        <v>90.1</v>
      </c>
    </row>
    <row r="528" spans="1:9" ht="54" x14ac:dyDescent="0.25">
      <c r="A528" s="19">
        <f t="shared" si="293"/>
        <v>516</v>
      </c>
      <c r="B528" s="10" t="s">
        <v>377</v>
      </c>
      <c r="C528" s="11" t="s">
        <v>445</v>
      </c>
      <c r="D528" s="11" t="s">
        <v>378</v>
      </c>
      <c r="E528" s="11"/>
      <c r="F528" s="12">
        <f>SUM(F529)</f>
        <v>90.1</v>
      </c>
      <c r="G528" s="12">
        <f t="shared" ref="G528:H528" si="300">SUM(G529)</f>
        <v>90.1</v>
      </c>
      <c r="H528" s="12">
        <f t="shared" si="300"/>
        <v>90.1</v>
      </c>
    </row>
    <row r="529" spans="1:8" x14ac:dyDescent="0.25">
      <c r="A529" s="19">
        <f t="shared" si="293"/>
        <v>517</v>
      </c>
      <c r="B529" s="10" t="s">
        <v>446</v>
      </c>
      <c r="C529" s="11" t="s">
        <v>445</v>
      </c>
      <c r="D529" s="11" t="s">
        <v>447</v>
      </c>
      <c r="E529" s="11"/>
      <c r="F529" s="12">
        <f>SUM(F530)</f>
        <v>90.1</v>
      </c>
      <c r="G529" s="12">
        <f t="shared" ref="G529:H529" si="301">SUM(G530)</f>
        <v>90.1</v>
      </c>
      <c r="H529" s="12">
        <f t="shared" si="301"/>
        <v>90.1</v>
      </c>
    </row>
    <row r="530" spans="1:8" x14ac:dyDescent="0.25">
      <c r="A530" s="19">
        <f t="shared" si="293"/>
        <v>518</v>
      </c>
      <c r="B530" s="10" t="s">
        <v>137</v>
      </c>
      <c r="C530" s="11" t="s">
        <v>445</v>
      </c>
      <c r="D530" s="11" t="s">
        <v>447</v>
      </c>
      <c r="E530" s="11" t="s">
        <v>138</v>
      </c>
      <c r="F530" s="12">
        <v>90.1</v>
      </c>
      <c r="G530" s="12">
        <v>90.1</v>
      </c>
      <c r="H530" s="12">
        <v>90.1</v>
      </c>
    </row>
    <row r="531" spans="1:8" ht="36" x14ac:dyDescent="0.25">
      <c r="A531" s="18">
        <f t="shared" si="293"/>
        <v>519</v>
      </c>
      <c r="B531" s="14" t="s">
        <v>448</v>
      </c>
      <c r="C531" s="15" t="s">
        <v>449</v>
      </c>
      <c r="D531" s="15"/>
      <c r="E531" s="15"/>
      <c r="F531" s="16">
        <f>SUM(F532)</f>
        <v>799</v>
      </c>
      <c r="G531" s="16">
        <f t="shared" ref="G531:H531" si="302">SUM(G532)</f>
        <v>819</v>
      </c>
      <c r="H531" s="16">
        <f t="shared" si="302"/>
        <v>469</v>
      </c>
    </row>
    <row r="532" spans="1:8" s="32" customFormat="1" ht="72" x14ac:dyDescent="0.25">
      <c r="A532" s="19">
        <f t="shared" si="293"/>
        <v>520</v>
      </c>
      <c r="B532" s="10" t="s">
        <v>861</v>
      </c>
      <c r="C532" s="11" t="s">
        <v>449</v>
      </c>
      <c r="D532" s="11" t="s">
        <v>190</v>
      </c>
      <c r="E532" s="11"/>
      <c r="F532" s="12">
        <f>SUM(F533)</f>
        <v>799</v>
      </c>
      <c r="G532" s="12">
        <f t="shared" ref="G532:H532" si="303">SUM(G533)</f>
        <v>819</v>
      </c>
      <c r="H532" s="12">
        <f t="shared" si="303"/>
        <v>469</v>
      </c>
    </row>
    <row r="533" spans="1:8" ht="54" x14ac:dyDescent="0.25">
      <c r="A533" s="19">
        <f t="shared" si="293"/>
        <v>521</v>
      </c>
      <c r="B533" s="10" t="s">
        <v>377</v>
      </c>
      <c r="C533" s="11" t="s">
        <v>449</v>
      </c>
      <c r="D533" s="11" t="s">
        <v>378</v>
      </c>
      <c r="E533" s="11"/>
      <c r="F533" s="12">
        <f>SUM(F534+F536+F538)</f>
        <v>799</v>
      </c>
      <c r="G533" s="12">
        <f t="shared" ref="G533:H533" si="304">SUM(G534+G536+G538)</f>
        <v>819</v>
      </c>
      <c r="H533" s="12">
        <f t="shared" si="304"/>
        <v>469</v>
      </c>
    </row>
    <row r="534" spans="1:8" ht="72" x14ac:dyDescent="0.25">
      <c r="A534" s="19">
        <f t="shared" si="293"/>
        <v>522</v>
      </c>
      <c r="B534" s="10" t="s">
        <v>450</v>
      </c>
      <c r="C534" s="11" t="s">
        <v>449</v>
      </c>
      <c r="D534" s="11" t="s">
        <v>451</v>
      </c>
      <c r="E534" s="11"/>
      <c r="F534" s="12">
        <f>SUM(F535)</f>
        <v>400</v>
      </c>
      <c r="G534" s="12">
        <f t="shared" ref="G534:H534" si="305">SUM(G535)</f>
        <v>400</v>
      </c>
      <c r="H534" s="12">
        <f t="shared" si="305"/>
        <v>50</v>
      </c>
    </row>
    <row r="535" spans="1:8" ht="54" x14ac:dyDescent="0.25">
      <c r="A535" s="19">
        <f t="shared" si="293"/>
        <v>523</v>
      </c>
      <c r="B535" s="10" t="s">
        <v>28</v>
      </c>
      <c r="C535" s="11" t="s">
        <v>449</v>
      </c>
      <c r="D535" s="11" t="s">
        <v>451</v>
      </c>
      <c r="E535" s="11" t="s">
        <v>29</v>
      </c>
      <c r="F535" s="12">
        <v>400</v>
      </c>
      <c r="G535" s="12">
        <v>400</v>
      </c>
      <c r="H535" s="12">
        <v>50</v>
      </c>
    </row>
    <row r="536" spans="1:8" ht="36" x14ac:dyDescent="0.25">
      <c r="A536" s="19">
        <f t="shared" si="293"/>
        <v>524</v>
      </c>
      <c r="B536" s="10" t="s">
        <v>452</v>
      </c>
      <c r="C536" s="11" t="s">
        <v>449</v>
      </c>
      <c r="D536" s="11" t="s">
        <v>453</v>
      </c>
      <c r="E536" s="11"/>
      <c r="F536" s="12">
        <f>SUM(F537)</f>
        <v>250</v>
      </c>
      <c r="G536" s="12">
        <f t="shared" ref="G536:H536" si="306">SUM(G537)</f>
        <v>270</v>
      </c>
      <c r="H536" s="12">
        <f t="shared" si="306"/>
        <v>270</v>
      </c>
    </row>
    <row r="537" spans="1:8" x14ac:dyDescent="0.25">
      <c r="A537" s="19">
        <f t="shared" si="293"/>
        <v>525</v>
      </c>
      <c r="B537" s="10" t="s">
        <v>137</v>
      </c>
      <c r="C537" s="11" t="s">
        <v>449</v>
      </c>
      <c r="D537" s="11" t="s">
        <v>453</v>
      </c>
      <c r="E537" s="11" t="s">
        <v>138</v>
      </c>
      <c r="F537" s="12">
        <v>250</v>
      </c>
      <c r="G537" s="12">
        <v>270</v>
      </c>
      <c r="H537" s="12">
        <v>270</v>
      </c>
    </row>
    <row r="538" spans="1:8" ht="90" x14ac:dyDescent="0.25">
      <c r="A538" s="19">
        <f t="shared" si="293"/>
        <v>526</v>
      </c>
      <c r="B538" s="10" t="s">
        <v>819</v>
      </c>
      <c r="C538" s="11" t="s">
        <v>449</v>
      </c>
      <c r="D538" s="11" t="s">
        <v>454</v>
      </c>
      <c r="E538" s="11"/>
      <c r="F538" s="12">
        <f>SUM(F539)</f>
        <v>149</v>
      </c>
      <c r="G538" s="12">
        <f t="shared" ref="G538:H538" si="307">SUM(G539)</f>
        <v>149</v>
      </c>
      <c r="H538" s="12">
        <f t="shared" si="307"/>
        <v>149</v>
      </c>
    </row>
    <row r="539" spans="1:8" x14ac:dyDescent="0.25">
      <c r="A539" s="19">
        <f t="shared" si="293"/>
        <v>527</v>
      </c>
      <c r="B539" s="10" t="s">
        <v>137</v>
      </c>
      <c r="C539" s="11" t="s">
        <v>449</v>
      </c>
      <c r="D539" s="11" t="s">
        <v>454</v>
      </c>
      <c r="E539" s="11" t="s">
        <v>138</v>
      </c>
      <c r="F539" s="12">
        <v>149</v>
      </c>
      <c r="G539" s="12">
        <v>149</v>
      </c>
      <c r="H539" s="12">
        <v>149</v>
      </c>
    </row>
    <row r="540" spans="1:8" ht="36" x14ac:dyDescent="0.25">
      <c r="A540" s="18">
        <f t="shared" si="293"/>
        <v>528</v>
      </c>
      <c r="B540" s="14" t="s">
        <v>455</v>
      </c>
      <c r="C540" s="15" t="s">
        <v>456</v>
      </c>
      <c r="D540" s="15"/>
      <c r="E540" s="15"/>
      <c r="F540" s="16">
        <f>SUM(F541+F549)</f>
        <v>5648.33</v>
      </c>
      <c r="G540" s="16">
        <f t="shared" ref="G540:H540" si="308">SUM(G541+G549)</f>
        <v>1501.65</v>
      </c>
      <c r="H540" s="16">
        <f t="shared" si="308"/>
        <v>1520.71</v>
      </c>
    </row>
    <row r="541" spans="1:8" s="32" customFormat="1" ht="72" x14ac:dyDescent="0.25">
      <c r="A541" s="19">
        <f t="shared" si="293"/>
        <v>529</v>
      </c>
      <c r="B541" s="10" t="s">
        <v>861</v>
      </c>
      <c r="C541" s="11" t="s">
        <v>456</v>
      </c>
      <c r="D541" s="11" t="s">
        <v>190</v>
      </c>
      <c r="E541" s="11"/>
      <c r="F541" s="12">
        <f>SUM(F542)</f>
        <v>5633.68</v>
      </c>
      <c r="G541" s="12">
        <f t="shared" ref="G541:H541" si="309">SUM(G542)</f>
        <v>1501.65</v>
      </c>
      <c r="H541" s="12">
        <f t="shared" si="309"/>
        <v>1520.71</v>
      </c>
    </row>
    <row r="542" spans="1:8" ht="54" x14ac:dyDescent="0.25">
      <c r="A542" s="19">
        <f t="shared" si="293"/>
        <v>530</v>
      </c>
      <c r="B542" s="10" t="s">
        <v>377</v>
      </c>
      <c r="C542" s="11" t="s">
        <v>456</v>
      </c>
      <c r="D542" s="11" t="s">
        <v>378</v>
      </c>
      <c r="E542" s="11"/>
      <c r="F542" s="12">
        <f>SUM(F543+F545+F547)</f>
        <v>5633.68</v>
      </c>
      <c r="G542" s="12">
        <f t="shared" ref="G542:H542" si="310">SUM(G543+G545+G547)</f>
        <v>1501.65</v>
      </c>
      <c r="H542" s="12">
        <f t="shared" si="310"/>
        <v>1520.71</v>
      </c>
    </row>
    <row r="543" spans="1:8" ht="54" x14ac:dyDescent="0.25">
      <c r="A543" s="19">
        <f t="shared" si="293"/>
        <v>531</v>
      </c>
      <c r="B543" s="10" t="s">
        <v>457</v>
      </c>
      <c r="C543" s="11" t="s">
        <v>456</v>
      </c>
      <c r="D543" s="11" t="s">
        <v>458</v>
      </c>
      <c r="E543" s="11"/>
      <c r="F543" s="12">
        <f>SUM(F544)</f>
        <v>476.18</v>
      </c>
      <c r="G543" s="12">
        <f t="shared" ref="G543:H543" si="311">SUM(G544)</f>
        <v>496.15</v>
      </c>
      <c r="H543" s="12">
        <f t="shared" si="311"/>
        <v>515.21</v>
      </c>
    </row>
    <row r="544" spans="1:8" x14ac:dyDescent="0.25">
      <c r="A544" s="19">
        <f t="shared" si="293"/>
        <v>532</v>
      </c>
      <c r="B544" s="10" t="s">
        <v>137</v>
      </c>
      <c r="C544" s="11" t="s">
        <v>456</v>
      </c>
      <c r="D544" s="11" t="s">
        <v>458</v>
      </c>
      <c r="E544" s="11" t="s">
        <v>138</v>
      </c>
      <c r="F544" s="12">
        <v>476.18</v>
      </c>
      <c r="G544" s="12">
        <v>496.15</v>
      </c>
      <c r="H544" s="12">
        <v>515.21</v>
      </c>
    </row>
    <row r="545" spans="1:8" ht="72" x14ac:dyDescent="0.25">
      <c r="A545" s="19">
        <f t="shared" si="293"/>
        <v>533</v>
      </c>
      <c r="B545" s="10" t="s">
        <v>459</v>
      </c>
      <c r="C545" s="11" t="s">
        <v>456</v>
      </c>
      <c r="D545" s="11" t="s">
        <v>460</v>
      </c>
      <c r="E545" s="11"/>
      <c r="F545" s="12">
        <f>SUM(F546)</f>
        <v>5152</v>
      </c>
      <c r="G545" s="12">
        <f t="shared" ref="G545:H545" si="312">SUM(G546)</f>
        <v>1000</v>
      </c>
      <c r="H545" s="12">
        <f t="shared" si="312"/>
        <v>1000</v>
      </c>
    </row>
    <row r="546" spans="1:8" ht="54" x14ac:dyDescent="0.25">
      <c r="A546" s="18">
        <f t="shared" si="293"/>
        <v>534</v>
      </c>
      <c r="B546" s="10" t="s">
        <v>28</v>
      </c>
      <c r="C546" s="11" t="s">
        <v>456</v>
      </c>
      <c r="D546" s="11" t="s">
        <v>460</v>
      </c>
      <c r="E546" s="11" t="s">
        <v>29</v>
      </c>
      <c r="F546" s="12">
        <f>3000+2152</f>
        <v>5152</v>
      </c>
      <c r="G546" s="12">
        <v>1000</v>
      </c>
      <c r="H546" s="12">
        <v>1000</v>
      </c>
    </row>
    <row r="547" spans="1:8" x14ac:dyDescent="0.25">
      <c r="A547" s="18">
        <f t="shared" si="293"/>
        <v>535</v>
      </c>
      <c r="B547" s="10" t="s">
        <v>461</v>
      </c>
      <c r="C547" s="11" t="s">
        <v>456</v>
      </c>
      <c r="D547" s="11" t="s">
        <v>462</v>
      </c>
      <c r="E547" s="11"/>
      <c r="F547" s="12">
        <f>SUM(F548)</f>
        <v>5.5</v>
      </c>
      <c r="G547" s="12">
        <f t="shared" ref="G547:H547" si="313">SUM(G548)</f>
        <v>5.5</v>
      </c>
      <c r="H547" s="12">
        <f t="shared" si="313"/>
        <v>5.5</v>
      </c>
    </row>
    <row r="548" spans="1:8" x14ac:dyDescent="0.25">
      <c r="A548" s="18">
        <f t="shared" si="293"/>
        <v>536</v>
      </c>
      <c r="B548" s="10" t="s">
        <v>137</v>
      </c>
      <c r="C548" s="11" t="s">
        <v>456</v>
      </c>
      <c r="D548" s="11" t="s">
        <v>462</v>
      </c>
      <c r="E548" s="11" t="s">
        <v>138</v>
      </c>
      <c r="F548" s="12">
        <v>5.5</v>
      </c>
      <c r="G548" s="12">
        <v>5.5</v>
      </c>
      <c r="H548" s="12">
        <v>5.5</v>
      </c>
    </row>
    <row r="549" spans="1:8" x14ac:dyDescent="0.25">
      <c r="A549" s="18">
        <f t="shared" si="293"/>
        <v>537</v>
      </c>
      <c r="B549" s="10" t="s">
        <v>22</v>
      </c>
      <c r="C549" s="11" t="s">
        <v>456</v>
      </c>
      <c r="D549" s="24" t="s">
        <v>23</v>
      </c>
      <c r="E549" s="11"/>
      <c r="F549" s="12">
        <f>SUM(F550)</f>
        <v>14.65</v>
      </c>
      <c r="G549" s="12">
        <f t="shared" ref="G549:H549" si="314">SUM(G550)</f>
        <v>0</v>
      </c>
      <c r="H549" s="12">
        <f t="shared" si="314"/>
        <v>0</v>
      </c>
    </row>
    <row r="550" spans="1:8" ht="126" x14ac:dyDescent="0.25">
      <c r="A550" s="18">
        <f t="shared" si="293"/>
        <v>538</v>
      </c>
      <c r="B550" s="10" t="s">
        <v>846</v>
      </c>
      <c r="C550" s="11" t="s">
        <v>456</v>
      </c>
      <c r="D550" s="24" t="s">
        <v>845</v>
      </c>
      <c r="E550" s="11"/>
      <c r="F550" s="12">
        <f>SUM(F551)</f>
        <v>14.65</v>
      </c>
      <c r="G550" s="12">
        <f t="shared" ref="G550:H550" si="315">SUM(G551)</f>
        <v>0</v>
      </c>
      <c r="H550" s="12">
        <f t="shared" si="315"/>
        <v>0</v>
      </c>
    </row>
    <row r="551" spans="1:8" x14ac:dyDescent="0.25">
      <c r="A551" s="19">
        <f t="shared" si="293"/>
        <v>539</v>
      </c>
      <c r="B551" s="10" t="s">
        <v>137</v>
      </c>
      <c r="C551" s="11" t="s">
        <v>456</v>
      </c>
      <c r="D551" s="24" t="s">
        <v>845</v>
      </c>
      <c r="E551" s="11">
        <v>610</v>
      </c>
      <c r="F551" s="12">
        <v>14.65</v>
      </c>
      <c r="G551" s="12">
        <v>0</v>
      </c>
      <c r="H551" s="12">
        <v>0</v>
      </c>
    </row>
    <row r="552" spans="1:8" x14ac:dyDescent="0.25">
      <c r="A552" s="18">
        <f t="shared" si="293"/>
        <v>540</v>
      </c>
      <c r="B552" s="14" t="s">
        <v>463</v>
      </c>
      <c r="C552" s="15" t="s">
        <v>464</v>
      </c>
      <c r="D552" s="15"/>
      <c r="E552" s="15"/>
      <c r="F552" s="16">
        <f>SUM(F553+F587+F654+F691+F737)</f>
        <v>1606913.4200000002</v>
      </c>
      <c r="G552" s="16">
        <f>SUM(G553+G587+G654+G691+G737)</f>
        <v>1498168.4000000001</v>
      </c>
      <c r="H552" s="16">
        <f>SUM(H553+H587+H654+H691+H737)</f>
        <v>1574866.1700000002</v>
      </c>
    </row>
    <row r="553" spans="1:8" x14ac:dyDescent="0.25">
      <c r="A553" s="18">
        <f t="shared" si="293"/>
        <v>541</v>
      </c>
      <c r="B553" s="14" t="s">
        <v>465</v>
      </c>
      <c r="C553" s="15" t="s">
        <v>466</v>
      </c>
      <c r="D553" s="15"/>
      <c r="E553" s="15"/>
      <c r="F553" s="16">
        <f>SUM(F554+F578+F583)</f>
        <v>571139.9</v>
      </c>
      <c r="G553" s="16">
        <f t="shared" ref="G553:H553" si="316">SUM(G554+G578+G583)</f>
        <v>553230.03</v>
      </c>
      <c r="H553" s="16">
        <f t="shared" si="316"/>
        <v>581922.80000000005</v>
      </c>
    </row>
    <row r="554" spans="1:8" ht="54" x14ac:dyDescent="0.25">
      <c r="A554" s="19">
        <f t="shared" si="293"/>
        <v>542</v>
      </c>
      <c r="B554" s="10" t="s">
        <v>467</v>
      </c>
      <c r="C554" s="11" t="s">
        <v>466</v>
      </c>
      <c r="D554" s="11" t="s">
        <v>468</v>
      </c>
      <c r="E554" s="11"/>
      <c r="F554" s="12">
        <f>SUM(F555)</f>
        <v>561387.21000000008</v>
      </c>
      <c r="G554" s="12">
        <f t="shared" ref="G554:H554" si="317">SUM(G555)</f>
        <v>553230.03</v>
      </c>
      <c r="H554" s="12">
        <f t="shared" si="317"/>
        <v>581922.80000000005</v>
      </c>
    </row>
    <row r="555" spans="1:8" ht="54" x14ac:dyDescent="0.25">
      <c r="A555" s="19">
        <f t="shared" si="293"/>
        <v>543</v>
      </c>
      <c r="B555" s="10" t="s">
        <v>469</v>
      </c>
      <c r="C555" s="11" t="s">
        <v>466</v>
      </c>
      <c r="D555" s="11" t="s">
        <v>470</v>
      </c>
      <c r="E555" s="11"/>
      <c r="F555" s="12">
        <f>SUM(F559+F562+F565+F567+F569+F572+F575+F556)</f>
        <v>561387.21000000008</v>
      </c>
      <c r="G555" s="12">
        <f t="shared" ref="G555:H555" si="318">SUM(G559+G562+G565+G567+G569+G572+G575+G556)</f>
        <v>553230.03</v>
      </c>
      <c r="H555" s="12">
        <f t="shared" si="318"/>
        <v>581922.80000000005</v>
      </c>
    </row>
    <row r="556" spans="1:8" ht="60.75" customHeight="1" x14ac:dyDescent="0.25">
      <c r="A556" s="19">
        <f t="shared" si="293"/>
        <v>544</v>
      </c>
      <c r="B556" s="10" t="s">
        <v>865</v>
      </c>
      <c r="C556" s="11" t="s">
        <v>466</v>
      </c>
      <c r="D556" s="24" t="s">
        <v>864</v>
      </c>
      <c r="E556" s="11"/>
      <c r="F556" s="12">
        <f>F557+F558</f>
        <v>2570.71</v>
      </c>
      <c r="G556" s="12">
        <f t="shared" ref="G556:H556" si="319">G557+G558</f>
        <v>0</v>
      </c>
      <c r="H556" s="12">
        <f t="shared" si="319"/>
        <v>0</v>
      </c>
    </row>
    <row r="557" spans="1:8" x14ac:dyDescent="0.25">
      <c r="A557" s="19">
        <f t="shared" si="293"/>
        <v>545</v>
      </c>
      <c r="B557" s="10" t="s">
        <v>137</v>
      </c>
      <c r="C557" s="11" t="s">
        <v>466</v>
      </c>
      <c r="D557" s="24" t="s">
        <v>864</v>
      </c>
      <c r="E557" s="11">
        <v>610</v>
      </c>
      <c r="F557" s="12">
        <f>255.7-40</f>
        <v>215.7</v>
      </c>
      <c r="G557" s="12">
        <v>0</v>
      </c>
      <c r="H557" s="12">
        <v>0</v>
      </c>
    </row>
    <row r="558" spans="1:8" x14ac:dyDescent="0.25">
      <c r="A558" s="19">
        <f t="shared" si="293"/>
        <v>546</v>
      </c>
      <c r="B558" s="10" t="s">
        <v>143</v>
      </c>
      <c r="C558" s="11" t="s">
        <v>466</v>
      </c>
      <c r="D558" s="24" t="s">
        <v>864</v>
      </c>
      <c r="E558" s="11">
        <v>620</v>
      </c>
      <c r="F558" s="12">
        <f>1791.52+563.49</f>
        <v>2355.0100000000002</v>
      </c>
      <c r="G558" s="12">
        <v>0</v>
      </c>
      <c r="H558" s="12">
        <v>0</v>
      </c>
    </row>
    <row r="559" spans="1:8" ht="144" x14ac:dyDescent="0.25">
      <c r="A559" s="19">
        <f t="shared" si="293"/>
        <v>547</v>
      </c>
      <c r="B559" s="10" t="s">
        <v>471</v>
      </c>
      <c r="C559" s="11" t="s">
        <v>466</v>
      </c>
      <c r="D559" s="11" t="s">
        <v>472</v>
      </c>
      <c r="E559" s="11"/>
      <c r="F559" s="12">
        <f>SUM(F560:F561)</f>
        <v>326813.8</v>
      </c>
      <c r="G559" s="12">
        <f t="shared" ref="G559:H559" si="320">SUM(G560:G561)</f>
        <v>324931</v>
      </c>
      <c r="H559" s="12">
        <f t="shared" si="320"/>
        <v>344494</v>
      </c>
    </row>
    <row r="560" spans="1:8" x14ac:dyDescent="0.25">
      <c r="A560" s="19">
        <f t="shared" si="293"/>
        <v>548</v>
      </c>
      <c r="B560" s="10" t="s">
        <v>137</v>
      </c>
      <c r="C560" s="11" t="s">
        <v>466</v>
      </c>
      <c r="D560" s="11" t="s">
        <v>472</v>
      </c>
      <c r="E560" s="11" t="s">
        <v>138</v>
      </c>
      <c r="F560" s="12">
        <f>127486.7+2878.9</f>
        <v>130365.59999999999</v>
      </c>
      <c r="G560" s="12">
        <v>131922</v>
      </c>
      <c r="H560" s="12">
        <v>139865</v>
      </c>
    </row>
    <row r="561" spans="1:8" x14ac:dyDescent="0.25">
      <c r="A561" s="19">
        <f t="shared" si="293"/>
        <v>549</v>
      </c>
      <c r="B561" s="10" t="s">
        <v>143</v>
      </c>
      <c r="C561" s="11" t="s">
        <v>466</v>
      </c>
      <c r="D561" s="11" t="s">
        <v>472</v>
      </c>
      <c r="E561" s="11" t="s">
        <v>144</v>
      </c>
      <c r="F561" s="12">
        <f>187950.7+8497.5</f>
        <v>196448.2</v>
      </c>
      <c r="G561" s="12">
        <v>193009</v>
      </c>
      <c r="H561" s="12">
        <v>204629</v>
      </c>
    </row>
    <row r="562" spans="1:8" ht="144" x14ac:dyDescent="0.25">
      <c r="A562" s="19">
        <f t="shared" si="293"/>
        <v>550</v>
      </c>
      <c r="B562" s="10" t="s">
        <v>473</v>
      </c>
      <c r="C562" s="11" t="s">
        <v>466</v>
      </c>
      <c r="D562" s="11" t="s">
        <v>474</v>
      </c>
      <c r="E562" s="11"/>
      <c r="F562" s="12">
        <f>SUM(F563:F564)</f>
        <v>2942</v>
      </c>
      <c r="G562" s="12">
        <f t="shared" ref="G562:H562" si="321">SUM(G563:G564)</f>
        <v>3060</v>
      </c>
      <c r="H562" s="12">
        <f t="shared" si="321"/>
        <v>3182</v>
      </c>
    </row>
    <row r="563" spans="1:8" x14ac:dyDescent="0.25">
      <c r="A563" s="19">
        <f t="shared" si="293"/>
        <v>551</v>
      </c>
      <c r="B563" s="10" t="s">
        <v>137</v>
      </c>
      <c r="C563" s="11" t="s">
        <v>466</v>
      </c>
      <c r="D563" s="11" t="s">
        <v>474</v>
      </c>
      <c r="E563" s="11" t="s">
        <v>138</v>
      </c>
      <c r="F563" s="12">
        <v>1198</v>
      </c>
      <c r="G563" s="12">
        <v>1246</v>
      </c>
      <c r="H563" s="12">
        <v>1296</v>
      </c>
    </row>
    <row r="564" spans="1:8" x14ac:dyDescent="0.25">
      <c r="A564" s="19">
        <f t="shared" si="293"/>
        <v>552</v>
      </c>
      <c r="B564" s="10" t="s">
        <v>143</v>
      </c>
      <c r="C564" s="11" t="s">
        <v>466</v>
      </c>
      <c r="D564" s="11" t="s">
        <v>474</v>
      </c>
      <c r="E564" s="11" t="s">
        <v>144</v>
      </c>
      <c r="F564" s="12">
        <v>1744</v>
      </c>
      <c r="G564" s="12">
        <v>1814</v>
      </c>
      <c r="H564" s="12">
        <v>1886</v>
      </c>
    </row>
    <row r="565" spans="1:8" ht="216" x14ac:dyDescent="0.25">
      <c r="A565" s="19">
        <f t="shared" si="293"/>
        <v>553</v>
      </c>
      <c r="B565" s="10" t="s">
        <v>475</v>
      </c>
      <c r="C565" s="11" t="s">
        <v>466</v>
      </c>
      <c r="D565" s="11" t="s">
        <v>476</v>
      </c>
      <c r="E565" s="11"/>
      <c r="F565" s="12">
        <f>SUM(F566)</f>
        <v>19514.600000000002</v>
      </c>
      <c r="G565" s="12">
        <f t="shared" ref="G565:H565" si="322">SUM(G566)</f>
        <v>19631</v>
      </c>
      <c r="H565" s="12">
        <f t="shared" si="322"/>
        <v>20824</v>
      </c>
    </row>
    <row r="566" spans="1:8" x14ac:dyDescent="0.25">
      <c r="A566" s="19">
        <f t="shared" si="293"/>
        <v>554</v>
      </c>
      <c r="B566" s="10" t="s">
        <v>137</v>
      </c>
      <c r="C566" s="11" t="s">
        <v>466</v>
      </c>
      <c r="D566" s="11" t="s">
        <v>476</v>
      </c>
      <c r="E566" s="11" t="s">
        <v>138</v>
      </c>
      <c r="F566" s="12">
        <f>19009.4+505.2</f>
        <v>19514.600000000002</v>
      </c>
      <c r="G566" s="12">
        <v>19631</v>
      </c>
      <c r="H566" s="12">
        <v>20824</v>
      </c>
    </row>
    <row r="567" spans="1:8" ht="216" x14ac:dyDescent="0.25">
      <c r="A567" s="19">
        <f t="shared" si="293"/>
        <v>555</v>
      </c>
      <c r="B567" s="10" t="s">
        <v>477</v>
      </c>
      <c r="C567" s="11" t="s">
        <v>466</v>
      </c>
      <c r="D567" s="11" t="s">
        <v>478</v>
      </c>
      <c r="E567" s="11"/>
      <c r="F567" s="12">
        <f>SUM(F568)</f>
        <v>180</v>
      </c>
      <c r="G567" s="12">
        <f t="shared" ref="G567:H567" si="323">SUM(G568)</f>
        <v>187</v>
      </c>
      <c r="H567" s="12">
        <f t="shared" si="323"/>
        <v>195</v>
      </c>
    </row>
    <row r="568" spans="1:8" x14ac:dyDescent="0.25">
      <c r="A568" s="19">
        <f t="shared" si="293"/>
        <v>556</v>
      </c>
      <c r="B568" s="10" t="s">
        <v>137</v>
      </c>
      <c r="C568" s="11" t="s">
        <v>466</v>
      </c>
      <c r="D568" s="11" t="s">
        <v>478</v>
      </c>
      <c r="E568" s="11" t="s">
        <v>138</v>
      </c>
      <c r="F568" s="12">
        <v>180</v>
      </c>
      <c r="G568" s="12">
        <v>187</v>
      </c>
      <c r="H568" s="12">
        <v>195</v>
      </c>
    </row>
    <row r="569" spans="1:8" ht="90" x14ac:dyDescent="0.25">
      <c r="A569" s="19">
        <f t="shared" si="293"/>
        <v>557</v>
      </c>
      <c r="B569" s="10" t="s">
        <v>479</v>
      </c>
      <c r="C569" s="11" t="s">
        <v>466</v>
      </c>
      <c r="D569" s="11" t="s">
        <v>480</v>
      </c>
      <c r="E569" s="11"/>
      <c r="F569" s="12">
        <f>SUM(F570:F571)</f>
        <v>196897.38</v>
      </c>
      <c r="G569" s="12">
        <f t="shared" ref="G569:H569" si="324">SUM(G570:G571)</f>
        <v>197550.3</v>
      </c>
      <c r="H569" s="12">
        <f t="shared" si="324"/>
        <v>203227.8</v>
      </c>
    </row>
    <row r="570" spans="1:8" x14ac:dyDescent="0.25">
      <c r="A570" s="19">
        <f t="shared" si="293"/>
        <v>558</v>
      </c>
      <c r="B570" s="10" t="s">
        <v>137</v>
      </c>
      <c r="C570" s="11" t="s">
        <v>466</v>
      </c>
      <c r="D570" s="11" t="s">
        <v>480</v>
      </c>
      <c r="E570" s="11" t="s">
        <v>138</v>
      </c>
      <c r="F570" s="12">
        <v>90194.89</v>
      </c>
      <c r="G570" s="12">
        <v>91213</v>
      </c>
      <c r="H570" s="12">
        <v>93918</v>
      </c>
    </row>
    <row r="571" spans="1:8" x14ac:dyDescent="0.25">
      <c r="A571" s="19">
        <f t="shared" si="293"/>
        <v>559</v>
      </c>
      <c r="B571" s="10" t="s">
        <v>143</v>
      </c>
      <c r="C571" s="11" t="s">
        <v>466</v>
      </c>
      <c r="D571" s="11" t="s">
        <v>480</v>
      </c>
      <c r="E571" s="11" t="s">
        <v>144</v>
      </c>
      <c r="F571" s="12">
        <v>106702.49</v>
      </c>
      <c r="G571" s="12">
        <v>106337.3</v>
      </c>
      <c r="H571" s="12">
        <v>109309.8</v>
      </c>
    </row>
    <row r="572" spans="1:8" ht="171.75" customHeight="1" x14ac:dyDescent="0.25">
      <c r="A572" s="19">
        <f t="shared" si="293"/>
        <v>560</v>
      </c>
      <c r="B572" s="10" t="s">
        <v>817</v>
      </c>
      <c r="C572" s="11" t="s">
        <v>466</v>
      </c>
      <c r="D572" s="11" t="s">
        <v>481</v>
      </c>
      <c r="E572" s="11"/>
      <c r="F572" s="12">
        <f>SUM(F573:F574)</f>
        <v>8366.5400000000009</v>
      </c>
      <c r="G572" s="12">
        <f t="shared" ref="G572:H572" si="325">SUM(G573:G574)</f>
        <v>0</v>
      </c>
      <c r="H572" s="12">
        <f t="shared" si="325"/>
        <v>10000</v>
      </c>
    </row>
    <row r="573" spans="1:8" x14ac:dyDescent="0.25">
      <c r="A573" s="19">
        <f t="shared" si="293"/>
        <v>561</v>
      </c>
      <c r="B573" s="10" t="s">
        <v>137</v>
      </c>
      <c r="C573" s="11" t="s">
        <v>466</v>
      </c>
      <c r="D573" s="11" t="s">
        <v>481</v>
      </c>
      <c r="E573" s="11" t="s">
        <v>138</v>
      </c>
      <c r="F573" s="12">
        <f>4302.16-45.12</f>
        <v>4257.04</v>
      </c>
      <c r="G573" s="12">
        <v>0</v>
      </c>
      <c r="H573" s="12">
        <v>10000</v>
      </c>
    </row>
    <row r="574" spans="1:8" x14ac:dyDescent="0.25">
      <c r="A574" s="19">
        <f t="shared" si="293"/>
        <v>562</v>
      </c>
      <c r="B574" s="10" t="s">
        <v>143</v>
      </c>
      <c r="C574" s="11" t="s">
        <v>466</v>
      </c>
      <c r="D574" s="11" t="s">
        <v>481</v>
      </c>
      <c r="E574" s="11" t="s">
        <v>144</v>
      </c>
      <c r="F574" s="12">
        <f>4266.86-157.36</f>
        <v>4109.5</v>
      </c>
      <c r="G574" s="12">
        <v>0</v>
      </c>
      <c r="H574" s="12">
        <v>0</v>
      </c>
    </row>
    <row r="575" spans="1:8" ht="126" x14ac:dyDescent="0.25">
      <c r="A575" s="19">
        <f t="shared" si="293"/>
        <v>563</v>
      </c>
      <c r="B575" s="10" t="s">
        <v>482</v>
      </c>
      <c r="C575" s="11" t="s">
        <v>466</v>
      </c>
      <c r="D575" s="11" t="s">
        <v>483</v>
      </c>
      <c r="E575" s="11"/>
      <c r="F575" s="12">
        <f>SUM(F576:F577)</f>
        <v>4102.18</v>
      </c>
      <c r="G575" s="12">
        <f t="shared" ref="G575:H575" si="326">SUM(G576:G577)</f>
        <v>7870.73</v>
      </c>
      <c r="H575" s="12">
        <f t="shared" si="326"/>
        <v>0</v>
      </c>
    </row>
    <row r="576" spans="1:8" x14ac:dyDescent="0.25">
      <c r="A576" s="19">
        <f t="shared" si="293"/>
        <v>564</v>
      </c>
      <c r="B576" s="10" t="s">
        <v>137</v>
      </c>
      <c r="C576" s="11" t="s">
        <v>466</v>
      </c>
      <c r="D576" s="11" t="s">
        <v>483</v>
      </c>
      <c r="E576" s="11" t="s">
        <v>138</v>
      </c>
      <c r="F576" s="12">
        <f>2112.95+9.11</f>
        <v>2122.06</v>
      </c>
      <c r="G576" s="12">
        <v>3000</v>
      </c>
      <c r="H576" s="12">
        <v>0</v>
      </c>
    </row>
    <row r="577" spans="1:8" x14ac:dyDescent="0.25">
      <c r="A577" s="19">
        <f t="shared" si="293"/>
        <v>565</v>
      </c>
      <c r="B577" s="10" t="s">
        <v>143</v>
      </c>
      <c r="C577" s="11" t="s">
        <v>466</v>
      </c>
      <c r="D577" s="11" t="s">
        <v>483</v>
      </c>
      <c r="E577" s="11" t="s">
        <v>144</v>
      </c>
      <c r="F577" s="12">
        <f>1989.23-9.11</f>
        <v>1980.1200000000001</v>
      </c>
      <c r="G577" s="12">
        <v>4870.7299999999996</v>
      </c>
      <c r="H577" s="12">
        <v>0</v>
      </c>
    </row>
    <row r="578" spans="1:8" ht="54" x14ac:dyDescent="0.25">
      <c r="A578" s="19">
        <f t="shared" si="293"/>
        <v>566</v>
      </c>
      <c r="B578" s="10" t="s">
        <v>103</v>
      </c>
      <c r="C578" s="11" t="s">
        <v>466</v>
      </c>
      <c r="D578" s="11" t="s">
        <v>104</v>
      </c>
      <c r="E578" s="11"/>
      <c r="F578" s="12">
        <f>SUM(F579)</f>
        <v>5358.09</v>
      </c>
      <c r="G578" s="12">
        <f t="shared" ref="G578:H578" si="327">SUM(G579)</f>
        <v>0</v>
      </c>
      <c r="H578" s="12">
        <f t="shared" si="327"/>
        <v>0</v>
      </c>
    </row>
    <row r="579" spans="1:8" ht="54" x14ac:dyDescent="0.25">
      <c r="A579" s="19">
        <f t="shared" si="293"/>
        <v>567</v>
      </c>
      <c r="B579" s="10" t="s">
        <v>105</v>
      </c>
      <c r="C579" s="11" t="s">
        <v>466</v>
      </c>
      <c r="D579" s="11" t="s">
        <v>106</v>
      </c>
      <c r="E579" s="11"/>
      <c r="F579" s="12">
        <f>SUM(F580)</f>
        <v>5358.09</v>
      </c>
      <c r="G579" s="12">
        <f t="shared" ref="G579:H579" si="328">SUM(G580)</f>
        <v>0</v>
      </c>
      <c r="H579" s="12">
        <f t="shared" si="328"/>
        <v>0</v>
      </c>
    </row>
    <row r="580" spans="1:8" ht="108" x14ac:dyDescent="0.25">
      <c r="A580" s="19">
        <f t="shared" si="293"/>
        <v>568</v>
      </c>
      <c r="B580" s="10" t="s">
        <v>512</v>
      </c>
      <c r="C580" s="11" t="s">
        <v>466</v>
      </c>
      <c r="D580" s="11" t="s">
        <v>513</v>
      </c>
      <c r="E580" s="11"/>
      <c r="F580" s="12">
        <f>SUM(F581:F582)</f>
        <v>5358.09</v>
      </c>
      <c r="G580" s="12">
        <f t="shared" ref="G580:H580" si="329">SUM(G581:G582)</f>
        <v>0</v>
      </c>
      <c r="H580" s="12">
        <f t="shared" si="329"/>
        <v>0</v>
      </c>
    </row>
    <row r="581" spans="1:8" x14ac:dyDescent="0.25">
      <c r="A581" s="19">
        <f t="shared" si="293"/>
        <v>569</v>
      </c>
      <c r="B581" s="10" t="s">
        <v>137</v>
      </c>
      <c r="C581" s="11" t="s">
        <v>466</v>
      </c>
      <c r="D581" s="11" t="s">
        <v>513</v>
      </c>
      <c r="E581" s="11" t="s">
        <v>138</v>
      </c>
      <c r="F581" s="12">
        <f>4633.29-10.2</f>
        <v>4623.09</v>
      </c>
      <c r="G581" s="12">
        <v>0</v>
      </c>
      <c r="H581" s="12">
        <v>0</v>
      </c>
    </row>
    <row r="582" spans="1:8" x14ac:dyDescent="0.25">
      <c r="A582" s="19">
        <f t="shared" si="293"/>
        <v>570</v>
      </c>
      <c r="B582" s="10" t="s">
        <v>143</v>
      </c>
      <c r="C582" s="11" t="s">
        <v>466</v>
      </c>
      <c r="D582" s="11" t="s">
        <v>513</v>
      </c>
      <c r="E582" s="11" t="s">
        <v>144</v>
      </c>
      <c r="F582" s="12">
        <v>735</v>
      </c>
      <c r="G582" s="12">
        <v>0</v>
      </c>
      <c r="H582" s="12">
        <v>0</v>
      </c>
    </row>
    <row r="583" spans="1:8" x14ac:dyDescent="0.25">
      <c r="A583" s="19">
        <f t="shared" ref="A583:A646" si="330">SUM(A582+1)</f>
        <v>571</v>
      </c>
      <c r="B583" s="10" t="s">
        <v>22</v>
      </c>
      <c r="C583" s="11" t="s">
        <v>466</v>
      </c>
      <c r="D583" s="11">
        <v>7000000000</v>
      </c>
      <c r="E583" s="11"/>
      <c r="F583" s="12">
        <f>SUM(F584)</f>
        <v>4394.6000000000004</v>
      </c>
      <c r="G583" s="12">
        <f t="shared" ref="G583:H583" si="331">SUM(G584)</f>
        <v>0</v>
      </c>
      <c r="H583" s="12">
        <f t="shared" si="331"/>
        <v>0</v>
      </c>
    </row>
    <row r="584" spans="1:8" ht="126" x14ac:dyDescent="0.25">
      <c r="A584" s="19">
        <f t="shared" si="330"/>
        <v>572</v>
      </c>
      <c r="B584" s="10" t="s">
        <v>851</v>
      </c>
      <c r="C584" s="11" t="s">
        <v>466</v>
      </c>
      <c r="D584" s="11">
        <v>7000140600</v>
      </c>
      <c r="E584" s="11"/>
      <c r="F584" s="12">
        <f>SUM(F585:F586)</f>
        <v>4394.6000000000004</v>
      </c>
      <c r="G584" s="12">
        <f t="shared" ref="G584:H584" si="332">SUM(G585:G586)</f>
        <v>0</v>
      </c>
      <c r="H584" s="12">
        <f t="shared" si="332"/>
        <v>0</v>
      </c>
    </row>
    <row r="585" spans="1:8" x14ac:dyDescent="0.25">
      <c r="A585" s="19">
        <f t="shared" si="330"/>
        <v>573</v>
      </c>
      <c r="B585" s="10" t="s">
        <v>137</v>
      </c>
      <c r="C585" s="11" t="s">
        <v>466</v>
      </c>
      <c r="D585" s="11">
        <v>7000140600</v>
      </c>
      <c r="E585" s="11">
        <v>610</v>
      </c>
      <c r="F585" s="12">
        <v>2086.0300000000002</v>
      </c>
      <c r="G585" s="12">
        <v>0</v>
      </c>
      <c r="H585" s="12">
        <v>0</v>
      </c>
    </row>
    <row r="586" spans="1:8" x14ac:dyDescent="0.25">
      <c r="A586" s="19">
        <f t="shared" si="330"/>
        <v>574</v>
      </c>
      <c r="B586" s="10" t="s">
        <v>143</v>
      </c>
      <c r="C586" s="11" t="s">
        <v>466</v>
      </c>
      <c r="D586" s="11">
        <v>7000140600</v>
      </c>
      <c r="E586" s="11">
        <v>620</v>
      </c>
      <c r="F586" s="12">
        <v>2308.5700000000002</v>
      </c>
      <c r="G586" s="12">
        <v>0</v>
      </c>
      <c r="H586" s="12">
        <v>0</v>
      </c>
    </row>
    <row r="587" spans="1:8" x14ac:dyDescent="0.25">
      <c r="A587" s="18">
        <f t="shared" si="330"/>
        <v>575</v>
      </c>
      <c r="B587" s="14" t="s">
        <v>484</v>
      </c>
      <c r="C587" s="15" t="s">
        <v>485</v>
      </c>
      <c r="D587" s="15"/>
      <c r="E587" s="15"/>
      <c r="F587" s="16">
        <f>SUM(F588+F594+F642+F646+F650)</f>
        <v>799108.35000000021</v>
      </c>
      <c r="G587" s="16">
        <f t="shared" ref="G587:H587" si="333">SUM(G588+G594+G642+G646+G650)</f>
        <v>727752.99</v>
      </c>
      <c r="H587" s="16">
        <f t="shared" si="333"/>
        <v>768511.8</v>
      </c>
    </row>
    <row r="588" spans="1:8" ht="72" x14ac:dyDescent="0.25">
      <c r="A588" s="19">
        <f t="shared" si="330"/>
        <v>576</v>
      </c>
      <c r="B588" s="10" t="s">
        <v>265</v>
      </c>
      <c r="C588" s="11" t="s">
        <v>485</v>
      </c>
      <c r="D588" s="11" t="s">
        <v>266</v>
      </c>
      <c r="E588" s="11"/>
      <c r="F588" s="12">
        <f>SUM(F589)</f>
        <v>300</v>
      </c>
      <c r="G588" s="12">
        <f t="shared" ref="G588:H588" si="334">SUM(G589)</f>
        <v>4945.3900000000003</v>
      </c>
      <c r="H588" s="12">
        <f t="shared" si="334"/>
        <v>0</v>
      </c>
    </row>
    <row r="589" spans="1:8" ht="36" x14ac:dyDescent="0.25">
      <c r="A589" s="19">
        <f t="shared" si="330"/>
        <v>577</v>
      </c>
      <c r="B589" s="10" t="s">
        <v>336</v>
      </c>
      <c r="C589" s="11" t="s">
        <v>485</v>
      </c>
      <c r="D589" s="11" t="s">
        <v>337</v>
      </c>
      <c r="E589" s="11"/>
      <c r="F589" s="12">
        <f>SUM(F590+F592)</f>
        <v>300</v>
      </c>
      <c r="G589" s="12">
        <f t="shared" ref="G589:H589" si="335">SUM(G590+G592)</f>
        <v>4945.3900000000003</v>
      </c>
      <c r="H589" s="12">
        <f t="shared" si="335"/>
        <v>0</v>
      </c>
    </row>
    <row r="590" spans="1:8" ht="36" x14ac:dyDescent="0.25">
      <c r="A590" s="19">
        <f t="shared" si="330"/>
        <v>578</v>
      </c>
      <c r="B590" s="10" t="s">
        <v>749</v>
      </c>
      <c r="C590" s="11" t="s">
        <v>485</v>
      </c>
      <c r="D590" s="11" t="s">
        <v>748</v>
      </c>
      <c r="E590" s="11"/>
      <c r="F590" s="12">
        <f>SUM(F591)</f>
        <v>0</v>
      </c>
      <c r="G590" s="12">
        <f t="shared" ref="G590:H590" si="336">SUM(G591)</f>
        <v>4945.3900000000003</v>
      </c>
      <c r="H590" s="12">
        <f t="shared" si="336"/>
        <v>0</v>
      </c>
    </row>
    <row r="591" spans="1:8" x14ac:dyDescent="0.25">
      <c r="A591" s="19">
        <f t="shared" si="330"/>
        <v>579</v>
      </c>
      <c r="B591" s="10" t="s">
        <v>318</v>
      </c>
      <c r="C591" s="11" t="s">
        <v>485</v>
      </c>
      <c r="D591" s="11" t="s">
        <v>748</v>
      </c>
      <c r="E591" s="11" t="s">
        <v>319</v>
      </c>
      <c r="F591" s="12">
        <v>0</v>
      </c>
      <c r="G591" s="12">
        <v>4945.3900000000003</v>
      </c>
      <c r="H591" s="12">
        <v>0</v>
      </c>
    </row>
    <row r="592" spans="1:8" ht="61.5" customHeight="1" x14ac:dyDescent="0.25">
      <c r="A592" s="19">
        <f t="shared" si="330"/>
        <v>580</v>
      </c>
      <c r="B592" s="10" t="s">
        <v>875</v>
      </c>
      <c r="C592" s="11" t="s">
        <v>485</v>
      </c>
      <c r="D592" s="24" t="s">
        <v>874</v>
      </c>
      <c r="E592" s="11"/>
      <c r="F592" s="12">
        <f>F593</f>
        <v>300</v>
      </c>
      <c r="G592" s="12">
        <f t="shared" ref="G592:H592" si="337">G593</f>
        <v>0</v>
      </c>
      <c r="H592" s="12">
        <f t="shared" si="337"/>
        <v>0</v>
      </c>
    </row>
    <row r="593" spans="1:8" ht="162" x14ac:dyDescent="0.25">
      <c r="A593" s="19">
        <f t="shared" si="330"/>
        <v>581</v>
      </c>
      <c r="B593" s="10" t="s">
        <v>876</v>
      </c>
      <c r="C593" s="11" t="s">
        <v>485</v>
      </c>
      <c r="D593" s="24" t="s">
        <v>874</v>
      </c>
      <c r="E593" s="11">
        <v>460</v>
      </c>
      <c r="F593" s="12">
        <v>300</v>
      </c>
      <c r="G593" s="12">
        <v>0</v>
      </c>
      <c r="H593" s="12">
        <v>0</v>
      </c>
    </row>
    <row r="594" spans="1:8" ht="54" x14ac:dyDescent="0.25">
      <c r="A594" s="19">
        <f t="shared" si="330"/>
        <v>582</v>
      </c>
      <c r="B594" s="10" t="s">
        <v>467</v>
      </c>
      <c r="C594" s="11" t="s">
        <v>485</v>
      </c>
      <c r="D594" s="11" t="s">
        <v>468</v>
      </c>
      <c r="E594" s="11"/>
      <c r="F594" s="12">
        <f>SUM(F595)</f>
        <v>795102.04000000015</v>
      </c>
      <c r="G594" s="12">
        <f t="shared" ref="G594:H594" si="338">SUM(G595)</f>
        <v>722742.6</v>
      </c>
      <c r="H594" s="12">
        <f t="shared" si="338"/>
        <v>768446.8</v>
      </c>
    </row>
    <row r="595" spans="1:8" ht="54" x14ac:dyDescent="0.25">
      <c r="A595" s="19">
        <f t="shared" si="330"/>
        <v>583</v>
      </c>
      <c r="B595" s="10" t="s">
        <v>486</v>
      </c>
      <c r="C595" s="11" t="s">
        <v>485</v>
      </c>
      <c r="D595" s="11" t="s">
        <v>487</v>
      </c>
      <c r="E595" s="11"/>
      <c r="F595" s="12">
        <f>SUM(F599+F602+F605+F608+F611+F614+F622+F625+F630+F633+F636+F639+F617+F627+F596+F619)</f>
        <v>795102.04000000015</v>
      </c>
      <c r="G595" s="12">
        <f t="shared" ref="G595:H595" si="339">SUM(G599+G602+G605+G608+G611+G614+G622+G625+G630+G633+G636+G639+G617+G627+G596+G619)</f>
        <v>722742.6</v>
      </c>
      <c r="H595" s="12">
        <f t="shared" si="339"/>
        <v>768446.8</v>
      </c>
    </row>
    <row r="596" spans="1:8" ht="52.5" customHeight="1" x14ac:dyDescent="0.25">
      <c r="A596" s="19">
        <f t="shared" si="330"/>
        <v>584</v>
      </c>
      <c r="B596" s="35" t="s">
        <v>865</v>
      </c>
      <c r="C596" s="11" t="s">
        <v>485</v>
      </c>
      <c r="D596" s="24" t="s">
        <v>866</v>
      </c>
      <c r="E596" s="11"/>
      <c r="F596" s="12">
        <f>F597+F598</f>
        <v>429.28999999999996</v>
      </c>
      <c r="G596" s="12">
        <f t="shared" ref="G596:H596" si="340">G597+G598</f>
        <v>0</v>
      </c>
      <c r="H596" s="12">
        <f t="shared" si="340"/>
        <v>0</v>
      </c>
    </row>
    <row r="597" spans="1:8" x14ac:dyDescent="0.25">
      <c r="A597" s="19">
        <f t="shared" si="330"/>
        <v>585</v>
      </c>
      <c r="B597" s="10" t="s">
        <v>137</v>
      </c>
      <c r="C597" s="11" t="s">
        <v>485</v>
      </c>
      <c r="D597" s="24" t="s">
        <v>866</v>
      </c>
      <c r="E597" s="11">
        <v>610</v>
      </c>
      <c r="F597" s="12">
        <f>560.77-402.23</f>
        <v>158.53999999999996</v>
      </c>
      <c r="G597" s="12">
        <v>0</v>
      </c>
      <c r="H597" s="12">
        <v>0</v>
      </c>
    </row>
    <row r="598" spans="1:8" x14ac:dyDescent="0.25">
      <c r="A598" s="19">
        <f t="shared" si="330"/>
        <v>586</v>
      </c>
      <c r="B598" s="10" t="s">
        <v>143</v>
      </c>
      <c r="C598" s="11" t="s">
        <v>485</v>
      </c>
      <c r="D598" s="24" t="s">
        <v>866</v>
      </c>
      <c r="E598" s="11">
        <v>620</v>
      </c>
      <c r="F598" s="12">
        <f>392.01-121.26</f>
        <v>270.75</v>
      </c>
      <c r="G598" s="12">
        <v>0</v>
      </c>
      <c r="H598" s="12">
        <v>0</v>
      </c>
    </row>
    <row r="599" spans="1:8" ht="215.25" customHeight="1" x14ac:dyDescent="0.25">
      <c r="A599" s="19">
        <f t="shared" si="330"/>
        <v>587</v>
      </c>
      <c r="B599" s="10" t="s">
        <v>488</v>
      </c>
      <c r="C599" s="11" t="s">
        <v>485</v>
      </c>
      <c r="D599" s="11" t="s">
        <v>489</v>
      </c>
      <c r="E599" s="11"/>
      <c r="F599" s="12">
        <f>SUM(F600:F601)</f>
        <v>451830.8</v>
      </c>
      <c r="G599" s="12">
        <f t="shared" ref="G599:H599" si="341">SUM(G600:G601)</f>
        <v>440107</v>
      </c>
      <c r="H599" s="12">
        <f t="shared" si="341"/>
        <v>466863</v>
      </c>
    </row>
    <row r="600" spans="1:8" x14ac:dyDescent="0.25">
      <c r="A600" s="19">
        <f t="shared" si="330"/>
        <v>588</v>
      </c>
      <c r="B600" s="10" t="s">
        <v>137</v>
      </c>
      <c r="C600" s="11" t="s">
        <v>485</v>
      </c>
      <c r="D600" s="11" t="s">
        <v>489</v>
      </c>
      <c r="E600" s="11" t="s">
        <v>138</v>
      </c>
      <c r="F600" s="12">
        <f>249866.4+10440.5</f>
        <v>260306.9</v>
      </c>
      <c r="G600" s="12">
        <v>252442</v>
      </c>
      <c r="H600" s="12">
        <v>267789</v>
      </c>
    </row>
    <row r="601" spans="1:8" x14ac:dyDescent="0.25">
      <c r="A601" s="19">
        <f t="shared" si="330"/>
        <v>589</v>
      </c>
      <c r="B601" s="10" t="s">
        <v>143</v>
      </c>
      <c r="C601" s="11" t="s">
        <v>485</v>
      </c>
      <c r="D601" s="11" t="s">
        <v>489</v>
      </c>
      <c r="E601" s="11" t="s">
        <v>144</v>
      </c>
      <c r="F601" s="12">
        <f>181787.1+9736.8</f>
        <v>191523.9</v>
      </c>
      <c r="G601" s="12">
        <v>187665</v>
      </c>
      <c r="H601" s="12">
        <v>199074</v>
      </c>
    </row>
    <row r="602" spans="1:8" ht="216" x14ac:dyDescent="0.25">
      <c r="A602" s="19">
        <f t="shared" si="330"/>
        <v>590</v>
      </c>
      <c r="B602" s="10" t="s">
        <v>490</v>
      </c>
      <c r="C602" s="11" t="s">
        <v>485</v>
      </c>
      <c r="D602" s="11" t="s">
        <v>491</v>
      </c>
      <c r="E602" s="11"/>
      <c r="F602" s="12">
        <f>SUM(F603:F604)</f>
        <v>18205</v>
      </c>
      <c r="G602" s="12">
        <f t="shared" ref="G602:H602" si="342">SUM(G603:G604)</f>
        <v>18933</v>
      </c>
      <c r="H602" s="12">
        <f t="shared" si="342"/>
        <v>19690</v>
      </c>
    </row>
    <row r="603" spans="1:8" x14ac:dyDescent="0.25">
      <c r="A603" s="19">
        <f t="shared" si="330"/>
        <v>591</v>
      </c>
      <c r="B603" s="10" t="s">
        <v>137</v>
      </c>
      <c r="C603" s="11" t="s">
        <v>485</v>
      </c>
      <c r="D603" s="11" t="s">
        <v>491</v>
      </c>
      <c r="E603" s="11" t="s">
        <v>138</v>
      </c>
      <c r="F603" s="12">
        <v>10079</v>
      </c>
      <c r="G603" s="12">
        <v>10207</v>
      </c>
      <c r="H603" s="12">
        <v>10615</v>
      </c>
    </row>
    <row r="604" spans="1:8" x14ac:dyDescent="0.25">
      <c r="A604" s="19">
        <f t="shared" si="330"/>
        <v>592</v>
      </c>
      <c r="B604" s="10" t="s">
        <v>143</v>
      </c>
      <c r="C604" s="11" t="s">
        <v>485</v>
      </c>
      <c r="D604" s="11" t="s">
        <v>491</v>
      </c>
      <c r="E604" s="11" t="s">
        <v>144</v>
      </c>
      <c r="F604" s="12">
        <v>8126</v>
      </c>
      <c r="G604" s="12">
        <v>8726</v>
      </c>
      <c r="H604" s="12">
        <v>9075</v>
      </c>
    </row>
    <row r="605" spans="1:8" ht="72" x14ac:dyDescent="0.25">
      <c r="A605" s="19">
        <f t="shared" si="330"/>
        <v>593</v>
      </c>
      <c r="B605" s="10" t="s">
        <v>492</v>
      </c>
      <c r="C605" s="11" t="s">
        <v>485</v>
      </c>
      <c r="D605" s="11" t="s">
        <v>493</v>
      </c>
      <c r="E605" s="11"/>
      <c r="F605" s="12">
        <f>SUM(F606:F607)</f>
        <v>47339.7</v>
      </c>
      <c r="G605" s="12">
        <f t="shared" ref="G605:H605" si="343">SUM(G606:G607)</f>
        <v>49230.3</v>
      </c>
      <c r="H605" s="12">
        <f t="shared" si="343"/>
        <v>51196.3</v>
      </c>
    </row>
    <row r="606" spans="1:8" x14ac:dyDescent="0.25">
      <c r="A606" s="19">
        <f t="shared" si="330"/>
        <v>594</v>
      </c>
      <c r="B606" s="10" t="s">
        <v>137</v>
      </c>
      <c r="C606" s="11" t="s">
        <v>485</v>
      </c>
      <c r="D606" s="11" t="s">
        <v>493</v>
      </c>
      <c r="E606" s="11" t="s">
        <v>138</v>
      </c>
      <c r="F606" s="12">
        <v>24406.2</v>
      </c>
      <c r="G606" s="12">
        <v>25380</v>
      </c>
      <c r="H606" s="12">
        <v>26395</v>
      </c>
    </row>
    <row r="607" spans="1:8" x14ac:dyDescent="0.25">
      <c r="A607" s="19">
        <f t="shared" si="330"/>
        <v>595</v>
      </c>
      <c r="B607" s="10" t="s">
        <v>143</v>
      </c>
      <c r="C607" s="11" t="s">
        <v>485</v>
      </c>
      <c r="D607" s="11" t="s">
        <v>493</v>
      </c>
      <c r="E607" s="11" t="s">
        <v>144</v>
      </c>
      <c r="F607" s="12">
        <v>22933.5</v>
      </c>
      <c r="G607" s="12">
        <v>23850.3</v>
      </c>
      <c r="H607" s="12">
        <v>24801.3</v>
      </c>
    </row>
    <row r="608" spans="1:8" ht="57" customHeight="1" x14ac:dyDescent="0.25">
      <c r="A608" s="19">
        <f t="shared" si="330"/>
        <v>596</v>
      </c>
      <c r="B608" s="10" t="s">
        <v>494</v>
      </c>
      <c r="C608" s="11" t="s">
        <v>485</v>
      </c>
      <c r="D608" s="11" t="s">
        <v>495</v>
      </c>
      <c r="E608" s="11"/>
      <c r="F608" s="12">
        <f>SUM(F609:F610)</f>
        <v>881.5</v>
      </c>
      <c r="G608" s="12">
        <f t="shared" ref="G608:H608" si="344">SUM(G609:G610)</f>
        <v>0</v>
      </c>
      <c r="H608" s="12">
        <f t="shared" si="344"/>
        <v>0</v>
      </c>
    </row>
    <row r="609" spans="1:8" x14ac:dyDescent="0.25">
      <c r="A609" s="19">
        <f t="shared" si="330"/>
        <v>597</v>
      </c>
      <c r="B609" s="10" t="s">
        <v>137</v>
      </c>
      <c r="C609" s="11" t="s">
        <v>485</v>
      </c>
      <c r="D609" s="11" t="s">
        <v>495</v>
      </c>
      <c r="E609" s="11" t="s">
        <v>138</v>
      </c>
      <c r="F609" s="12">
        <v>434.03</v>
      </c>
      <c r="G609" s="12">
        <v>0</v>
      </c>
      <c r="H609" s="12">
        <v>0</v>
      </c>
    </row>
    <row r="610" spans="1:8" x14ac:dyDescent="0.25">
      <c r="A610" s="19">
        <f t="shared" si="330"/>
        <v>598</v>
      </c>
      <c r="B610" s="10" t="s">
        <v>143</v>
      </c>
      <c r="C610" s="11" t="s">
        <v>485</v>
      </c>
      <c r="D610" s="11" t="s">
        <v>495</v>
      </c>
      <c r="E610" s="11" t="s">
        <v>144</v>
      </c>
      <c r="F610" s="12">
        <v>447.47</v>
      </c>
      <c r="G610" s="12">
        <v>0</v>
      </c>
      <c r="H610" s="12">
        <v>0</v>
      </c>
    </row>
    <row r="611" spans="1:8" ht="72" x14ac:dyDescent="0.25">
      <c r="A611" s="19">
        <f t="shared" si="330"/>
        <v>599</v>
      </c>
      <c r="B611" s="10" t="s">
        <v>496</v>
      </c>
      <c r="C611" s="11" t="s">
        <v>485</v>
      </c>
      <c r="D611" s="11" t="s">
        <v>497</v>
      </c>
      <c r="E611" s="11"/>
      <c r="F611" s="12">
        <f>SUM(F612:F613)</f>
        <v>176125.77000000002</v>
      </c>
      <c r="G611" s="12">
        <f t="shared" ref="G611:H611" si="345">SUM(G612:G613)</f>
        <v>180746</v>
      </c>
      <c r="H611" s="12">
        <f t="shared" si="345"/>
        <v>183093.2</v>
      </c>
    </row>
    <row r="612" spans="1:8" x14ac:dyDescent="0.25">
      <c r="A612" s="19">
        <f t="shared" si="330"/>
        <v>600</v>
      </c>
      <c r="B612" s="10" t="s">
        <v>137</v>
      </c>
      <c r="C612" s="11" t="s">
        <v>485</v>
      </c>
      <c r="D612" s="11" t="s">
        <v>497</v>
      </c>
      <c r="E612" s="11" t="s">
        <v>138</v>
      </c>
      <c r="F612" s="12">
        <v>99226.559999999998</v>
      </c>
      <c r="G612" s="12">
        <v>102864</v>
      </c>
      <c r="H612" s="12">
        <v>103493.2</v>
      </c>
    </row>
    <row r="613" spans="1:8" x14ac:dyDescent="0.25">
      <c r="A613" s="19">
        <f t="shared" si="330"/>
        <v>601</v>
      </c>
      <c r="B613" s="10" t="s">
        <v>143</v>
      </c>
      <c r="C613" s="11" t="s">
        <v>485</v>
      </c>
      <c r="D613" s="11" t="s">
        <v>497</v>
      </c>
      <c r="E613" s="11" t="s">
        <v>144</v>
      </c>
      <c r="F613" s="12">
        <v>76899.210000000006</v>
      </c>
      <c r="G613" s="12">
        <v>77882</v>
      </c>
      <c r="H613" s="12">
        <v>79600</v>
      </c>
    </row>
    <row r="614" spans="1:8" ht="180" x14ac:dyDescent="0.25">
      <c r="A614" s="19">
        <f t="shared" si="330"/>
        <v>602</v>
      </c>
      <c r="B614" s="10" t="s">
        <v>818</v>
      </c>
      <c r="C614" s="11" t="s">
        <v>485</v>
      </c>
      <c r="D614" s="11" t="s">
        <v>498</v>
      </c>
      <c r="E614" s="11"/>
      <c r="F614" s="12">
        <f>SUM(F615:F616)</f>
        <v>10115.049999999999</v>
      </c>
      <c r="G614" s="12">
        <f t="shared" ref="G614:H614" si="346">SUM(G615:G616)</f>
        <v>5835.7</v>
      </c>
      <c r="H614" s="12">
        <f t="shared" si="346"/>
        <v>15000</v>
      </c>
    </row>
    <row r="615" spans="1:8" x14ac:dyDescent="0.25">
      <c r="A615" s="19">
        <f t="shared" si="330"/>
        <v>603</v>
      </c>
      <c r="B615" s="10" t="s">
        <v>137</v>
      </c>
      <c r="C615" s="11" t="s">
        <v>485</v>
      </c>
      <c r="D615" s="11" t="s">
        <v>498</v>
      </c>
      <c r="E615" s="11" t="s">
        <v>138</v>
      </c>
      <c r="F615" s="12">
        <f>8849.21-97.52</f>
        <v>8751.6899999999987</v>
      </c>
      <c r="G615" s="12">
        <v>3000</v>
      </c>
      <c r="H615" s="12">
        <v>10000</v>
      </c>
    </row>
    <row r="616" spans="1:8" x14ac:dyDescent="0.25">
      <c r="A616" s="19">
        <f t="shared" si="330"/>
        <v>604</v>
      </c>
      <c r="B616" s="10" t="s">
        <v>143</v>
      </c>
      <c r="C616" s="11" t="s">
        <v>485</v>
      </c>
      <c r="D616" s="11" t="s">
        <v>498</v>
      </c>
      <c r="E616" s="11" t="s">
        <v>144</v>
      </c>
      <c r="F616" s="12">
        <v>1363.36</v>
      </c>
      <c r="G616" s="12">
        <v>2835.7</v>
      </c>
      <c r="H616" s="12">
        <v>5000</v>
      </c>
    </row>
    <row r="617" spans="1:8" ht="54.75" customHeight="1" x14ac:dyDescent="0.25">
      <c r="A617" s="19">
        <f t="shared" si="330"/>
        <v>605</v>
      </c>
      <c r="B617" s="10" t="s">
        <v>801</v>
      </c>
      <c r="C617" s="11" t="s">
        <v>485</v>
      </c>
      <c r="D617" s="24" t="s">
        <v>800</v>
      </c>
      <c r="E617" s="11"/>
      <c r="F617" s="12">
        <f>SUM(F618)</f>
        <v>422</v>
      </c>
      <c r="G617" s="12">
        <f t="shared" ref="G617:H617" si="347">SUM(G618)</f>
        <v>0</v>
      </c>
      <c r="H617" s="12">
        <f t="shared" si="347"/>
        <v>0</v>
      </c>
    </row>
    <row r="618" spans="1:8" x14ac:dyDescent="0.25">
      <c r="A618" s="19">
        <f t="shared" si="330"/>
        <v>606</v>
      </c>
      <c r="B618" s="10" t="s">
        <v>137</v>
      </c>
      <c r="C618" s="11" t="s">
        <v>485</v>
      </c>
      <c r="D618" s="24" t="s">
        <v>800</v>
      </c>
      <c r="E618" s="11">
        <v>610</v>
      </c>
      <c r="F618" s="12">
        <v>422</v>
      </c>
      <c r="G618" s="12">
        <v>0</v>
      </c>
      <c r="H618" s="12">
        <v>0</v>
      </c>
    </row>
    <row r="619" spans="1:8" ht="135" customHeight="1" x14ac:dyDescent="0.25">
      <c r="A619" s="19">
        <f t="shared" si="330"/>
        <v>607</v>
      </c>
      <c r="B619" s="10" t="s">
        <v>878</v>
      </c>
      <c r="C619" s="11" t="s">
        <v>485</v>
      </c>
      <c r="D619" s="24" t="s">
        <v>877</v>
      </c>
      <c r="E619" s="11"/>
      <c r="F619" s="12">
        <f>F620+F621</f>
        <v>1391.79</v>
      </c>
      <c r="G619" s="12">
        <v>0</v>
      </c>
      <c r="H619" s="12">
        <v>0</v>
      </c>
    </row>
    <row r="620" spans="1:8" x14ac:dyDescent="0.25">
      <c r="A620" s="19">
        <f t="shared" si="330"/>
        <v>608</v>
      </c>
      <c r="B620" s="10" t="s">
        <v>137</v>
      </c>
      <c r="C620" s="11" t="s">
        <v>485</v>
      </c>
      <c r="D620" s="24" t="s">
        <v>877</v>
      </c>
      <c r="E620" s="11">
        <v>610</v>
      </c>
      <c r="F620" s="12">
        <v>753.06</v>
      </c>
      <c r="G620" s="12">
        <v>0</v>
      </c>
      <c r="H620" s="12">
        <v>0</v>
      </c>
    </row>
    <row r="621" spans="1:8" x14ac:dyDescent="0.25">
      <c r="A621" s="19">
        <f t="shared" si="330"/>
        <v>609</v>
      </c>
      <c r="B621" s="10"/>
      <c r="C621" s="11" t="s">
        <v>485</v>
      </c>
      <c r="D621" s="24" t="s">
        <v>877</v>
      </c>
      <c r="E621" s="11">
        <v>620</v>
      </c>
      <c r="F621" s="12">
        <v>638.73</v>
      </c>
      <c r="G621" s="12">
        <v>0</v>
      </c>
      <c r="H621" s="12">
        <v>0</v>
      </c>
    </row>
    <row r="622" spans="1:8" ht="126" x14ac:dyDescent="0.25">
      <c r="A622" s="19">
        <f t="shared" si="330"/>
        <v>610</v>
      </c>
      <c r="B622" s="10" t="s">
        <v>499</v>
      </c>
      <c r="C622" s="11" t="s">
        <v>485</v>
      </c>
      <c r="D622" s="11" t="s">
        <v>500</v>
      </c>
      <c r="E622" s="11"/>
      <c r="F622" s="12">
        <f>SUM(F623:F624)</f>
        <v>3425.1400000000003</v>
      </c>
      <c r="G622" s="12">
        <f t="shared" ref="G622:H622" si="348">SUM(G623:G624)</f>
        <v>0</v>
      </c>
      <c r="H622" s="12">
        <f t="shared" si="348"/>
        <v>5000</v>
      </c>
    </row>
    <row r="623" spans="1:8" x14ac:dyDescent="0.25">
      <c r="A623" s="19">
        <f t="shared" si="330"/>
        <v>611</v>
      </c>
      <c r="B623" s="10" t="s">
        <v>137</v>
      </c>
      <c r="C623" s="11" t="s">
        <v>485</v>
      </c>
      <c r="D623" s="11" t="s">
        <v>500</v>
      </c>
      <c r="E623" s="11" t="s">
        <v>138</v>
      </c>
      <c r="F623" s="12">
        <f>685.45+87.21</f>
        <v>772.66000000000008</v>
      </c>
      <c r="G623" s="12">
        <v>0</v>
      </c>
      <c r="H623" s="12">
        <v>5000</v>
      </c>
    </row>
    <row r="624" spans="1:8" x14ac:dyDescent="0.25">
      <c r="A624" s="19">
        <f t="shared" si="330"/>
        <v>612</v>
      </c>
      <c r="B624" s="10" t="s">
        <v>143</v>
      </c>
      <c r="C624" s="11" t="s">
        <v>485</v>
      </c>
      <c r="D624" s="11" t="s">
        <v>500</v>
      </c>
      <c r="E624" s="11" t="s">
        <v>144</v>
      </c>
      <c r="F624" s="12">
        <v>2652.48</v>
      </c>
      <c r="G624" s="12">
        <v>0</v>
      </c>
      <c r="H624" s="12">
        <v>0</v>
      </c>
    </row>
    <row r="625" spans="1:8" ht="90" x14ac:dyDescent="0.25">
      <c r="A625" s="19">
        <f t="shared" si="330"/>
        <v>613</v>
      </c>
      <c r="B625" s="10" t="s">
        <v>501</v>
      </c>
      <c r="C625" s="11" t="s">
        <v>485</v>
      </c>
      <c r="D625" s="11" t="s">
        <v>502</v>
      </c>
      <c r="E625" s="11"/>
      <c r="F625" s="12">
        <f>SUM(F626)</f>
        <v>112</v>
      </c>
      <c r="G625" s="12">
        <f t="shared" ref="G625:H625" si="349">SUM(G626)</f>
        <v>208</v>
      </c>
      <c r="H625" s="12">
        <f t="shared" si="349"/>
        <v>208</v>
      </c>
    </row>
    <row r="626" spans="1:8" x14ac:dyDescent="0.25">
      <c r="A626" s="19">
        <f t="shared" si="330"/>
        <v>614</v>
      </c>
      <c r="B626" s="10" t="s">
        <v>203</v>
      </c>
      <c r="C626" s="11" t="s">
        <v>485</v>
      </c>
      <c r="D626" s="11" t="s">
        <v>502</v>
      </c>
      <c r="E626" s="11" t="s">
        <v>204</v>
      </c>
      <c r="F626" s="12">
        <v>112</v>
      </c>
      <c r="G626" s="12">
        <v>208</v>
      </c>
      <c r="H626" s="12">
        <v>208</v>
      </c>
    </row>
    <row r="627" spans="1:8" ht="180" x14ac:dyDescent="0.25">
      <c r="A627" s="19">
        <f t="shared" si="330"/>
        <v>615</v>
      </c>
      <c r="B627" s="10" t="s">
        <v>855</v>
      </c>
      <c r="C627" s="11" t="s">
        <v>485</v>
      </c>
      <c r="D627" s="24" t="s">
        <v>854</v>
      </c>
      <c r="E627" s="11"/>
      <c r="F627" s="12">
        <f>SUM(F628:F629)</f>
        <v>329.4</v>
      </c>
      <c r="G627" s="12">
        <f t="shared" ref="G627:H627" si="350">SUM(G628:G629)</f>
        <v>0</v>
      </c>
      <c r="H627" s="12">
        <f t="shared" si="350"/>
        <v>0</v>
      </c>
    </row>
    <row r="628" spans="1:8" x14ac:dyDescent="0.25">
      <c r="A628" s="19">
        <f t="shared" si="330"/>
        <v>616</v>
      </c>
      <c r="B628" s="10" t="s">
        <v>137</v>
      </c>
      <c r="C628" s="11" t="s">
        <v>485</v>
      </c>
      <c r="D628" s="24" t="s">
        <v>854</v>
      </c>
      <c r="E628" s="11" t="s">
        <v>138</v>
      </c>
      <c r="F628" s="12">
        <v>209.62</v>
      </c>
      <c r="G628" s="12">
        <v>0</v>
      </c>
      <c r="H628" s="12">
        <v>0</v>
      </c>
    </row>
    <row r="629" spans="1:8" x14ac:dyDescent="0.25">
      <c r="A629" s="19">
        <f t="shared" si="330"/>
        <v>617</v>
      </c>
      <c r="B629" s="10" t="s">
        <v>143</v>
      </c>
      <c r="C629" s="11" t="s">
        <v>485</v>
      </c>
      <c r="D629" s="24" t="s">
        <v>854</v>
      </c>
      <c r="E629" s="11" t="s">
        <v>144</v>
      </c>
      <c r="F629" s="12">
        <v>119.78</v>
      </c>
      <c r="G629" s="12">
        <v>0</v>
      </c>
      <c r="H629" s="12">
        <v>0</v>
      </c>
    </row>
    <row r="630" spans="1:8" ht="180" x14ac:dyDescent="0.25">
      <c r="A630" s="19">
        <f t="shared" si="330"/>
        <v>618</v>
      </c>
      <c r="B630" s="10" t="s">
        <v>503</v>
      </c>
      <c r="C630" s="11" t="s">
        <v>485</v>
      </c>
      <c r="D630" s="11" t="s">
        <v>504</v>
      </c>
      <c r="E630" s="11"/>
      <c r="F630" s="12">
        <f>SUM(F631:F632)</f>
        <v>44170.400000000001</v>
      </c>
      <c r="G630" s="12">
        <f t="shared" ref="G630:H630" si="351">SUM(G631:G632)</f>
        <v>0</v>
      </c>
      <c r="H630" s="12">
        <f t="shared" si="351"/>
        <v>0</v>
      </c>
    </row>
    <row r="631" spans="1:8" x14ac:dyDescent="0.25">
      <c r="A631" s="19">
        <f t="shared" si="330"/>
        <v>619</v>
      </c>
      <c r="B631" s="10" t="s">
        <v>137</v>
      </c>
      <c r="C631" s="11" t="s">
        <v>485</v>
      </c>
      <c r="D631" s="11" t="s">
        <v>504</v>
      </c>
      <c r="E631" s="11" t="s">
        <v>138</v>
      </c>
      <c r="F631" s="12">
        <v>25723.7</v>
      </c>
      <c r="G631" s="12">
        <v>0</v>
      </c>
      <c r="H631" s="12">
        <v>0</v>
      </c>
    </row>
    <row r="632" spans="1:8" x14ac:dyDescent="0.25">
      <c r="A632" s="19">
        <f t="shared" si="330"/>
        <v>620</v>
      </c>
      <c r="B632" s="10" t="s">
        <v>143</v>
      </c>
      <c r="C632" s="11" t="s">
        <v>485</v>
      </c>
      <c r="D632" s="11" t="s">
        <v>504</v>
      </c>
      <c r="E632" s="11" t="s">
        <v>144</v>
      </c>
      <c r="F632" s="12">
        <v>18446.7</v>
      </c>
      <c r="G632" s="12">
        <v>0</v>
      </c>
      <c r="H632" s="12">
        <v>0</v>
      </c>
    </row>
    <row r="633" spans="1:8" ht="90" x14ac:dyDescent="0.25">
      <c r="A633" s="19">
        <f t="shared" si="330"/>
        <v>621</v>
      </c>
      <c r="B633" s="10" t="s">
        <v>505</v>
      </c>
      <c r="C633" s="11" t="s">
        <v>485</v>
      </c>
      <c r="D633" s="11" t="s">
        <v>506</v>
      </c>
      <c r="E633" s="11"/>
      <c r="F633" s="12">
        <f>SUM(F634:F635)</f>
        <v>27442.7</v>
      </c>
      <c r="G633" s="12">
        <f t="shared" ref="G633:H633" si="352">SUM(G634:G635)</f>
        <v>27682.6</v>
      </c>
      <c r="H633" s="12">
        <f t="shared" si="352"/>
        <v>27396.3</v>
      </c>
    </row>
    <row r="634" spans="1:8" x14ac:dyDescent="0.25">
      <c r="A634" s="19">
        <f t="shared" si="330"/>
        <v>622</v>
      </c>
      <c r="B634" s="10" t="s">
        <v>137</v>
      </c>
      <c r="C634" s="11" t="s">
        <v>485</v>
      </c>
      <c r="D634" s="11" t="s">
        <v>506</v>
      </c>
      <c r="E634" s="11" t="s">
        <v>138</v>
      </c>
      <c r="F634" s="12">
        <v>14449.7</v>
      </c>
      <c r="G634" s="12">
        <v>14525</v>
      </c>
      <c r="H634" s="12">
        <v>14361.82</v>
      </c>
    </row>
    <row r="635" spans="1:8" x14ac:dyDescent="0.25">
      <c r="A635" s="19">
        <f t="shared" si="330"/>
        <v>623</v>
      </c>
      <c r="B635" s="10" t="s">
        <v>143</v>
      </c>
      <c r="C635" s="11" t="s">
        <v>485</v>
      </c>
      <c r="D635" s="11" t="s">
        <v>506</v>
      </c>
      <c r="E635" s="11" t="s">
        <v>144</v>
      </c>
      <c r="F635" s="12">
        <v>12993</v>
      </c>
      <c r="G635" s="12">
        <v>13157.6</v>
      </c>
      <c r="H635" s="12">
        <v>13034.48</v>
      </c>
    </row>
    <row r="636" spans="1:8" ht="72" x14ac:dyDescent="0.25">
      <c r="A636" s="19">
        <f t="shared" si="330"/>
        <v>624</v>
      </c>
      <c r="B636" s="10" t="s">
        <v>494</v>
      </c>
      <c r="C636" s="11" t="s">
        <v>485</v>
      </c>
      <c r="D636" s="11" t="s">
        <v>507</v>
      </c>
      <c r="E636" s="11"/>
      <c r="F636" s="12">
        <f>SUM(F637:F638)</f>
        <v>881.5</v>
      </c>
      <c r="G636" s="12">
        <f t="shared" ref="G636:H636" si="353">SUM(G637:G638)</f>
        <v>0</v>
      </c>
      <c r="H636" s="12">
        <f t="shared" si="353"/>
        <v>0</v>
      </c>
    </row>
    <row r="637" spans="1:8" x14ac:dyDescent="0.25">
      <c r="A637" s="19">
        <f t="shared" si="330"/>
        <v>625</v>
      </c>
      <c r="B637" s="10" t="s">
        <v>137</v>
      </c>
      <c r="C637" s="11" t="s">
        <v>485</v>
      </c>
      <c r="D637" s="11" t="s">
        <v>507</v>
      </c>
      <c r="E637" s="11" t="s">
        <v>138</v>
      </c>
      <c r="F637" s="12">
        <v>434.03</v>
      </c>
      <c r="G637" s="12">
        <v>0</v>
      </c>
      <c r="H637" s="12">
        <v>0</v>
      </c>
    </row>
    <row r="638" spans="1:8" x14ac:dyDescent="0.25">
      <c r="A638" s="19">
        <f t="shared" si="330"/>
        <v>626</v>
      </c>
      <c r="B638" s="10" t="s">
        <v>143</v>
      </c>
      <c r="C638" s="11" t="s">
        <v>485</v>
      </c>
      <c r="D638" s="11" t="s">
        <v>507</v>
      </c>
      <c r="E638" s="11" t="s">
        <v>144</v>
      </c>
      <c r="F638" s="12">
        <v>447.47</v>
      </c>
      <c r="G638" s="12">
        <v>0</v>
      </c>
      <c r="H638" s="12">
        <v>0</v>
      </c>
    </row>
    <row r="639" spans="1:8" ht="108" x14ac:dyDescent="0.25">
      <c r="A639" s="19">
        <f t="shared" si="330"/>
        <v>627</v>
      </c>
      <c r="B639" s="10" t="s">
        <v>508</v>
      </c>
      <c r="C639" s="11" t="s">
        <v>485</v>
      </c>
      <c r="D639" s="11" t="s">
        <v>509</v>
      </c>
      <c r="E639" s="11"/>
      <c r="F639" s="12">
        <f>SUM(F640:F641)</f>
        <v>12000</v>
      </c>
      <c r="G639" s="12">
        <f t="shared" ref="G639:H639" si="354">SUM(G640:G641)</f>
        <v>0</v>
      </c>
      <c r="H639" s="12">
        <f t="shared" si="354"/>
        <v>0</v>
      </c>
    </row>
    <row r="640" spans="1:8" x14ac:dyDescent="0.25">
      <c r="A640" s="19">
        <f t="shared" si="330"/>
        <v>628</v>
      </c>
      <c r="B640" s="10" t="s">
        <v>137</v>
      </c>
      <c r="C640" s="11" t="s">
        <v>485</v>
      </c>
      <c r="D640" s="11" t="s">
        <v>509</v>
      </c>
      <c r="E640" s="11" t="s">
        <v>138</v>
      </c>
      <c r="F640" s="12">
        <v>8000</v>
      </c>
      <c r="G640" s="12">
        <v>0</v>
      </c>
      <c r="H640" s="12">
        <v>0</v>
      </c>
    </row>
    <row r="641" spans="1:8" x14ac:dyDescent="0.25">
      <c r="A641" s="19">
        <f t="shared" si="330"/>
        <v>629</v>
      </c>
      <c r="B641" s="10" t="s">
        <v>143</v>
      </c>
      <c r="C641" s="11" t="s">
        <v>485</v>
      </c>
      <c r="D641" s="11" t="s">
        <v>509</v>
      </c>
      <c r="E641" s="11" t="s">
        <v>144</v>
      </c>
      <c r="F641" s="12">
        <v>4000</v>
      </c>
      <c r="G641" s="12">
        <v>0</v>
      </c>
      <c r="H641" s="12">
        <v>0</v>
      </c>
    </row>
    <row r="642" spans="1:8" ht="54" x14ac:dyDescent="0.25">
      <c r="A642" s="19">
        <f t="shared" si="330"/>
        <v>630</v>
      </c>
      <c r="B642" s="10" t="s">
        <v>103</v>
      </c>
      <c r="C642" s="11" t="s">
        <v>485</v>
      </c>
      <c r="D642" s="11" t="s">
        <v>104</v>
      </c>
      <c r="E642" s="11"/>
      <c r="F642" s="12">
        <f>SUM(F643)</f>
        <v>1256.9100000000001</v>
      </c>
      <c r="G642" s="12">
        <f t="shared" ref="G642:H642" si="355">SUM(G643)</f>
        <v>0</v>
      </c>
      <c r="H642" s="12">
        <f t="shared" si="355"/>
        <v>0</v>
      </c>
    </row>
    <row r="643" spans="1:8" ht="54" x14ac:dyDescent="0.25">
      <c r="A643" s="19">
        <f t="shared" si="330"/>
        <v>631</v>
      </c>
      <c r="B643" s="10" t="s">
        <v>105</v>
      </c>
      <c r="C643" s="11" t="s">
        <v>485</v>
      </c>
      <c r="D643" s="11" t="s">
        <v>106</v>
      </c>
      <c r="E643" s="11"/>
      <c r="F643" s="12">
        <f>SUM(F644)</f>
        <v>1256.9100000000001</v>
      </c>
      <c r="G643" s="12">
        <f t="shared" ref="G643:H643" si="356">SUM(G644)</f>
        <v>0</v>
      </c>
      <c r="H643" s="12">
        <f t="shared" si="356"/>
        <v>0</v>
      </c>
    </row>
    <row r="644" spans="1:8" ht="108" x14ac:dyDescent="0.25">
      <c r="A644" s="19">
        <f t="shared" si="330"/>
        <v>632</v>
      </c>
      <c r="B644" s="10" t="s">
        <v>512</v>
      </c>
      <c r="C644" s="11" t="s">
        <v>485</v>
      </c>
      <c r="D644" s="11" t="s">
        <v>513</v>
      </c>
      <c r="E644" s="11"/>
      <c r="F644" s="12">
        <f>SUM(F645)</f>
        <v>1256.9100000000001</v>
      </c>
      <c r="G644" s="12">
        <f t="shared" ref="G644:H644" si="357">SUM(G645)</f>
        <v>0</v>
      </c>
      <c r="H644" s="12">
        <f t="shared" si="357"/>
        <v>0</v>
      </c>
    </row>
    <row r="645" spans="1:8" x14ac:dyDescent="0.25">
      <c r="A645" s="19">
        <f t="shared" si="330"/>
        <v>633</v>
      </c>
      <c r="B645" s="10" t="s">
        <v>137</v>
      </c>
      <c r="C645" s="11" t="s">
        <v>485</v>
      </c>
      <c r="D645" s="11" t="s">
        <v>513</v>
      </c>
      <c r="E645" s="11" t="s">
        <v>138</v>
      </c>
      <c r="F645" s="12">
        <f>1246.71+10.2</f>
        <v>1256.9100000000001</v>
      </c>
      <c r="G645" s="12">
        <v>0</v>
      </c>
      <c r="H645" s="12">
        <v>0</v>
      </c>
    </row>
    <row r="646" spans="1:8" ht="90" x14ac:dyDescent="0.25">
      <c r="A646" s="19">
        <f t="shared" si="330"/>
        <v>634</v>
      </c>
      <c r="B646" s="10" t="s">
        <v>176</v>
      </c>
      <c r="C646" s="11" t="s">
        <v>485</v>
      </c>
      <c r="D646" s="11" t="s">
        <v>177</v>
      </c>
      <c r="E646" s="11"/>
      <c r="F646" s="12">
        <f>SUM(F647)</f>
        <v>55</v>
      </c>
      <c r="G646" s="12">
        <f t="shared" ref="G646:H646" si="358">SUM(G647)</f>
        <v>65</v>
      </c>
      <c r="H646" s="12">
        <f t="shared" si="358"/>
        <v>65</v>
      </c>
    </row>
    <row r="647" spans="1:8" ht="36" x14ac:dyDescent="0.25">
      <c r="A647" s="19">
        <f t="shared" ref="A647:A711" si="359">SUM(A646+1)</f>
        <v>635</v>
      </c>
      <c r="B647" s="10" t="s">
        <v>514</v>
      </c>
      <c r="C647" s="11" t="s">
        <v>485</v>
      </c>
      <c r="D647" s="11" t="s">
        <v>515</v>
      </c>
      <c r="E647" s="11"/>
      <c r="F647" s="12">
        <f>SUM(F648:F649)</f>
        <v>55</v>
      </c>
      <c r="G647" s="12">
        <f t="shared" ref="G647:H647" si="360">SUM(G648:G649)</f>
        <v>65</v>
      </c>
      <c r="H647" s="12">
        <f t="shared" si="360"/>
        <v>65</v>
      </c>
    </row>
    <row r="648" spans="1:8" x14ac:dyDescent="0.25">
      <c r="A648" s="19">
        <f t="shared" si="359"/>
        <v>636</v>
      </c>
      <c r="B648" s="10" t="s">
        <v>137</v>
      </c>
      <c r="C648" s="11" t="s">
        <v>485</v>
      </c>
      <c r="D648" s="11" t="s">
        <v>515</v>
      </c>
      <c r="E648" s="11" t="s">
        <v>138</v>
      </c>
      <c r="F648" s="12">
        <v>55</v>
      </c>
      <c r="G648" s="12">
        <v>55</v>
      </c>
      <c r="H648" s="12">
        <v>55</v>
      </c>
    </row>
    <row r="649" spans="1:8" x14ac:dyDescent="0.25">
      <c r="A649" s="19">
        <f t="shared" si="359"/>
        <v>637</v>
      </c>
      <c r="B649" s="10" t="s">
        <v>143</v>
      </c>
      <c r="C649" s="11" t="s">
        <v>485</v>
      </c>
      <c r="D649" s="11" t="s">
        <v>515</v>
      </c>
      <c r="E649" s="11" t="s">
        <v>144</v>
      </c>
      <c r="F649" s="12">
        <v>0</v>
      </c>
      <c r="G649" s="12">
        <v>10</v>
      </c>
      <c r="H649" s="12">
        <v>10</v>
      </c>
    </row>
    <row r="650" spans="1:8" x14ac:dyDescent="0.25">
      <c r="A650" s="19">
        <f t="shared" si="359"/>
        <v>638</v>
      </c>
      <c r="B650" s="10" t="s">
        <v>22</v>
      </c>
      <c r="C650" s="11" t="s">
        <v>485</v>
      </c>
      <c r="D650" s="11">
        <v>7000000000</v>
      </c>
      <c r="E650" s="11"/>
      <c r="F650" s="12">
        <f>SUM(F651)</f>
        <v>2394.4</v>
      </c>
      <c r="G650" s="12">
        <f t="shared" ref="G650:H650" si="361">SUM(G651)</f>
        <v>0</v>
      </c>
      <c r="H650" s="12">
        <f t="shared" si="361"/>
        <v>0</v>
      </c>
    </row>
    <row r="651" spans="1:8" ht="126" x14ac:dyDescent="0.25">
      <c r="A651" s="19">
        <f t="shared" si="359"/>
        <v>639</v>
      </c>
      <c r="B651" s="10" t="s">
        <v>851</v>
      </c>
      <c r="C651" s="11" t="s">
        <v>485</v>
      </c>
      <c r="D651" s="11">
        <v>7000140600</v>
      </c>
      <c r="E651" s="11"/>
      <c r="F651" s="12">
        <f>SUM(F652:F653)</f>
        <v>2394.4</v>
      </c>
      <c r="G651" s="12">
        <f t="shared" ref="G651:H651" si="362">SUM(G652:G653)</f>
        <v>0</v>
      </c>
      <c r="H651" s="12">
        <f t="shared" si="362"/>
        <v>0</v>
      </c>
    </row>
    <row r="652" spans="1:8" x14ac:dyDescent="0.25">
      <c r="A652" s="19">
        <f t="shared" si="359"/>
        <v>640</v>
      </c>
      <c r="B652" s="10" t="s">
        <v>137</v>
      </c>
      <c r="C652" s="11" t="s">
        <v>485</v>
      </c>
      <c r="D652" s="11">
        <v>7000140600</v>
      </c>
      <c r="E652" s="11">
        <v>610</v>
      </c>
      <c r="F652" s="12">
        <v>1678.88</v>
      </c>
      <c r="G652" s="12">
        <v>0</v>
      </c>
      <c r="H652" s="12">
        <v>0</v>
      </c>
    </row>
    <row r="653" spans="1:8" x14ac:dyDescent="0.25">
      <c r="A653" s="19">
        <f t="shared" si="359"/>
        <v>641</v>
      </c>
      <c r="B653" s="10" t="s">
        <v>143</v>
      </c>
      <c r="C653" s="11" t="s">
        <v>485</v>
      </c>
      <c r="D653" s="11">
        <v>7000140600</v>
      </c>
      <c r="E653" s="11">
        <v>620</v>
      </c>
      <c r="F653" s="12">
        <v>715.52</v>
      </c>
      <c r="G653" s="12">
        <v>0</v>
      </c>
      <c r="H653" s="12">
        <v>0</v>
      </c>
    </row>
    <row r="654" spans="1:8" x14ac:dyDescent="0.25">
      <c r="A654" s="18">
        <f t="shared" si="359"/>
        <v>642</v>
      </c>
      <c r="B654" s="14" t="s">
        <v>516</v>
      </c>
      <c r="C654" s="15" t="s">
        <v>517</v>
      </c>
      <c r="D654" s="15"/>
      <c r="E654" s="15"/>
      <c r="F654" s="16">
        <f>SUM(F655+F670+F680+F684+F687)</f>
        <v>124403.01</v>
      </c>
      <c r="G654" s="16">
        <f t="shared" ref="G654:H654" si="363">SUM(G655+G670+G680+G684+G687)</f>
        <v>123651.87000000001</v>
      </c>
      <c r="H654" s="16">
        <f t="shared" si="363"/>
        <v>128498.82</v>
      </c>
    </row>
    <row r="655" spans="1:8" ht="54" x14ac:dyDescent="0.25">
      <c r="A655" s="19">
        <f t="shared" si="359"/>
        <v>643</v>
      </c>
      <c r="B655" s="10" t="s">
        <v>467</v>
      </c>
      <c r="C655" s="11" t="s">
        <v>517</v>
      </c>
      <c r="D655" s="11" t="s">
        <v>468</v>
      </c>
      <c r="E655" s="11"/>
      <c r="F655" s="12">
        <f>SUM(F656+F666)</f>
        <v>51989.3</v>
      </c>
      <c r="G655" s="12">
        <f t="shared" ref="G655:H655" si="364">SUM(G656+G666)</f>
        <v>51774.2</v>
      </c>
      <c r="H655" s="12">
        <f t="shared" si="364"/>
        <v>53627.02</v>
      </c>
    </row>
    <row r="656" spans="1:8" ht="72" x14ac:dyDescent="0.25">
      <c r="A656" s="19">
        <f t="shared" si="359"/>
        <v>644</v>
      </c>
      <c r="B656" s="10" t="s">
        <v>510</v>
      </c>
      <c r="C656" s="11" t="s">
        <v>517</v>
      </c>
      <c r="D656" s="11" t="s">
        <v>511</v>
      </c>
      <c r="E656" s="11"/>
      <c r="F656" s="12">
        <f>SUM(F657+F660+F662)</f>
        <v>51724.3</v>
      </c>
      <c r="G656" s="12">
        <f t="shared" ref="G656:H656" si="365">SUM(G657+G660+G662)</f>
        <v>51774.2</v>
      </c>
      <c r="H656" s="12">
        <f t="shared" si="365"/>
        <v>53627.02</v>
      </c>
    </row>
    <row r="657" spans="1:8" ht="72" x14ac:dyDescent="0.25">
      <c r="A657" s="19">
        <f t="shared" si="359"/>
        <v>645</v>
      </c>
      <c r="B657" s="10" t="s">
        <v>518</v>
      </c>
      <c r="C657" s="11" t="s">
        <v>517</v>
      </c>
      <c r="D657" s="11" t="s">
        <v>519</v>
      </c>
      <c r="E657" s="11"/>
      <c r="F657" s="12">
        <f>SUM(F658:F659)</f>
        <v>45770.3</v>
      </c>
      <c r="G657" s="12">
        <f t="shared" ref="G657:H657" si="366">SUM(G658:G659)</f>
        <v>47540.93</v>
      </c>
      <c r="H657" s="12">
        <f t="shared" si="366"/>
        <v>49337.5</v>
      </c>
    </row>
    <row r="658" spans="1:8" x14ac:dyDescent="0.25">
      <c r="A658" s="19">
        <f t="shared" si="359"/>
        <v>646</v>
      </c>
      <c r="B658" s="10" t="s">
        <v>137</v>
      </c>
      <c r="C658" s="11" t="s">
        <v>517</v>
      </c>
      <c r="D658" s="11" t="s">
        <v>519</v>
      </c>
      <c r="E658" s="11" t="s">
        <v>138</v>
      </c>
      <c r="F658" s="12">
        <v>14797.69</v>
      </c>
      <c r="G658" s="12">
        <v>14981.22</v>
      </c>
      <c r="H658" s="12">
        <v>15562.62</v>
      </c>
    </row>
    <row r="659" spans="1:8" x14ac:dyDescent="0.25">
      <c r="A659" s="19">
        <f t="shared" si="359"/>
        <v>647</v>
      </c>
      <c r="B659" s="10" t="s">
        <v>143</v>
      </c>
      <c r="C659" s="11" t="s">
        <v>517</v>
      </c>
      <c r="D659" s="11" t="s">
        <v>519</v>
      </c>
      <c r="E659" s="11" t="s">
        <v>144</v>
      </c>
      <c r="F659" s="12">
        <v>30972.61</v>
      </c>
      <c r="G659" s="12">
        <v>32559.71</v>
      </c>
      <c r="H659" s="12">
        <v>33774.879999999997</v>
      </c>
    </row>
    <row r="660" spans="1:8" ht="126" x14ac:dyDescent="0.25">
      <c r="A660" s="19">
        <f t="shared" si="359"/>
        <v>648</v>
      </c>
      <c r="B660" s="10" t="s">
        <v>753</v>
      </c>
      <c r="C660" s="11" t="s">
        <v>517</v>
      </c>
      <c r="D660" s="11" t="s">
        <v>754</v>
      </c>
      <c r="E660" s="11"/>
      <c r="F660" s="12">
        <f>SUM(F661)</f>
        <v>748.5</v>
      </c>
      <c r="G660" s="12">
        <f t="shared" ref="G660:H660" si="367">SUM(G661)</f>
        <v>0</v>
      </c>
      <c r="H660" s="12">
        <f t="shared" si="367"/>
        <v>0</v>
      </c>
    </row>
    <row r="661" spans="1:8" x14ac:dyDescent="0.25">
      <c r="A661" s="19">
        <f t="shared" si="359"/>
        <v>649</v>
      </c>
      <c r="B661" s="10" t="s">
        <v>137</v>
      </c>
      <c r="C661" s="11" t="s">
        <v>517</v>
      </c>
      <c r="D661" s="11" t="s">
        <v>754</v>
      </c>
      <c r="E661" s="11" t="s">
        <v>138</v>
      </c>
      <c r="F661" s="12">
        <f>835.71-87.21</f>
        <v>748.5</v>
      </c>
      <c r="G661" s="12">
        <v>0</v>
      </c>
      <c r="H661" s="12">
        <v>0</v>
      </c>
    </row>
    <row r="662" spans="1:8" ht="54" x14ac:dyDescent="0.25">
      <c r="A662" s="19">
        <f t="shared" si="359"/>
        <v>650</v>
      </c>
      <c r="B662" s="10" t="s">
        <v>520</v>
      </c>
      <c r="C662" s="11" t="s">
        <v>517</v>
      </c>
      <c r="D662" s="11" t="s">
        <v>521</v>
      </c>
      <c r="E662" s="11"/>
      <c r="F662" s="12">
        <f>SUM(F663:F665)</f>
        <v>5205.5</v>
      </c>
      <c r="G662" s="12">
        <f t="shared" ref="G662:H662" si="368">SUM(G663:G665)</f>
        <v>4233.2699999999995</v>
      </c>
      <c r="H662" s="12">
        <f t="shared" si="368"/>
        <v>4289.5199999999995</v>
      </c>
    </row>
    <row r="663" spans="1:8" x14ac:dyDescent="0.25">
      <c r="A663" s="19">
        <f t="shared" si="359"/>
        <v>651</v>
      </c>
      <c r="B663" s="10" t="s">
        <v>137</v>
      </c>
      <c r="C663" s="11" t="s">
        <v>517</v>
      </c>
      <c r="D663" s="11" t="s">
        <v>521</v>
      </c>
      <c r="E663" s="11" t="s">
        <v>138</v>
      </c>
      <c r="F663" s="12">
        <v>1146.6400000000001</v>
      </c>
      <c r="G663" s="12">
        <v>746.62</v>
      </c>
      <c r="H663" s="12">
        <v>773.06</v>
      </c>
    </row>
    <row r="664" spans="1:8" x14ac:dyDescent="0.25">
      <c r="A664" s="19">
        <f t="shared" si="359"/>
        <v>652</v>
      </c>
      <c r="B664" s="10" t="s">
        <v>143</v>
      </c>
      <c r="C664" s="11" t="s">
        <v>517</v>
      </c>
      <c r="D664" s="11" t="s">
        <v>521</v>
      </c>
      <c r="E664" s="11" t="s">
        <v>144</v>
      </c>
      <c r="F664" s="12">
        <v>1379.46</v>
      </c>
      <c r="G664" s="12">
        <v>2112.56</v>
      </c>
      <c r="H664" s="12">
        <v>2142.37</v>
      </c>
    </row>
    <row r="665" spans="1:8" ht="90" x14ac:dyDescent="0.25">
      <c r="A665" s="19">
        <f t="shared" si="359"/>
        <v>653</v>
      </c>
      <c r="B665" s="10" t="s">
        <v>149</v>
      </c>
      <c r="C665" s="11" t="s">
        <v>517</v>
      </c>
      <c r="D665" s="11" t="s">
        <v>521</v>
      </c>
      <c r="E665" s="11">
        <v>630</v>
      </c>
      <c r="F665" s="12">
        <v>2679.4</v>
      </c>
      <c r="G665" s="12">
        <v>1374.09</v>
      </c>
      <c r="H665" s="12">
        <v>1374.09</v>
      </c>
    </row>
    <row r="666" spans="1:8" ht="90" x14ac:dyDescent="0.25">
      <c r="A666" s="19">
        <f t="shared" si="359"/>
        <v>654</v>
      </c>
      <c r="B666" s="10" t="s">
        <v>577</v>
      </c>
      <c r="C666" s="11" t="s">
        <v>517</v>
      </c>
      <c r="D666" s="11" t="s">
        <v>578</v>
      </c>
      <c r="E666" s="11"/>
      <c r="F666" s="12">
        <f>SUM(F667)</f>
        <v>265</v>
      </c>
      <c r="G666" s="12">
        <f t="shared" ref="G666:H666" si="369">SUM(G667)</f>
        <v>0</v>
      </c>
      <c r="H666" s="12">
        <f t="shared" si="369"/>
        <v>0</v>
      </c>
    </row>
    <row r="667" spans="1:8" ht="54" x14ac:dyDescent="0.25">
      <c r="A667" s="19">
        <f t="shared" si="359"/>
        <v>655</v>
      </c>
      <c r="B667" s="10" t="s">
        <v>755</v>
      </c>
      <c r="C667" s="11" t="s">
        <v>517</v>
      </c>
      <c r="D667" s="11" t="s">
        <v>756</v>
      </c>
      <c r="E667" s="11"/>
      <c r="F667" s="12">
        <f>SUM(F668+F669)</f>
        <v>265</v>
      </c>
      <c r="G667" s="12">
        <f t="shared" ref="G667:H667" si="370">SUM(G668+G669)</f>
        <v>0</v>
      </c>
      <c r="H667" s="12">
        <f t="shared" si="370"/>
        <v>0</v>
      </c>
    </row>
    <row r="668" spans="1:8" x14ac:dyDescent="0.25">
      <c r="A668" s="19">
        <f t="shared" si="359"/>
        <v>656</v>
      </c>
      <c r="B668" s="10" t="s">
        <v>137</v>
      </c>
      <c r="C668" s="11" t="s">
        <v>517</v>
      </c>
      <c r="D668" s="11" t="s">
        <v>756</v>
      </c>
      <c r="E668" s="11" t="s">
        <v>138</v>
      </c>
      <c r="F668" s="12">
        <f>265-79.81</f>
        <v>185.19</v>
      </c>
      <c r="G668" s="12">
        <v>0</v>
      </c>
      <c r="H668" s="12">
        <v>0</v>
      </c>
    </row>
    <row r="669" spans="1:8" x14ac:dyDescent="0.25">
      <c r="A669" s="19">
        <f t="shared" si="359"/>
        <v>657</v>
      </c>
      <c r="B669" s="10" t="s">
        <v>143</v>
      </c>
      <c r="C669" s="11" t="s">
        <v>517</v>
      </c>
      <c r="D669" s="11" t="s">
        <v>756</v>
      </c>
      <c r="E669" s="11">
        <v>620</v>
      </c>
      <c r="F669" s="12">
        <v>79.81</v>
      </c>
      <c r="G669" s="12">
        <v>0</v>
      </c>
      <c r="H669" s="12">
        <v>0</v>
      </c>
    </row>
    <row r="670" spans="1:8" ht="54" x14ac:dyDescent="0.25">
      <c r="A670" s="19">
        <f t="shared" si="359"/>
        <v>658</v>
      </c>
      <c r="B670" s="10" t="s">
        <v>287</v>
      </c>
      <c r="C670" s="11" t="s">
        <v>517</v>
      </c>
      <c r="D670" s="11" t="s">
        <v>288</v>
      </c>
      <c r="E670" s="11"/>
      <c r="F670" s="12">
        <f>SUM(F671)</f>
        <v>71120.999999999985</v>
      </c>
      <c r="G670" s="12">
        <f t="shared" ref="G670:H670" si="371">SUM(G671)</f>
        <v>71877.670000000013</v>
      </c>
      <c r="H670" s="12">
        <f t="shared" si="371"/>
        <v>74871.8</v>
      </c>
    </row>
    <row r="671" spans="1:8" ht="54" x14ac:dyDescent="0.25">
      <c r="A671" s="19">
        <f t="shared" si="359"/>
        <v>659</v>
      </c>
      <c r="B671" s="10" t="s">
        <v>522</v>
      </c>
      <c r="C671" s="11" t="s">
        <v>517</v>
      </c>
      <c r="D671" s="11" t="s">
        <v>523</v>
      </c>
      <c r="E671" s="11"/>
      <c r="F671" s="12">
        <f>SUM(F672+F674+F676+F678)</f>
        <v>71120.999999999985</v>
      </c>
      <c r="G671" s="12">
        <f t="shared" ref="G671:H671" si="372">SUM(G672+G674+G676+G678)</f>
        <v>71877.670000000013</v>
      </c>
      <c r="H671" s="12">
        <f t="shared" si="372"/>
        <v>74871.8</v>
      </c>
    </row>
    <row r="672" spans="1:8" ht="180" x14ac:dyDescent="0.25">
      <c r="A672" s="19">
        <f t="shared" si="359"/>
        <v>660</v>
      </c>
      <c r="B672" s="10" t="s">
        <v>524</v>
      </c>
      <c r="C672" s="11" t="s">
        <v>517</v>
      </c>
      <c r="D672" s="11" t="s">
        <v>525</v>
      </c>
      <c r="E672" s="11"/>
      <c r="F672" s="12">
        <f>SUM(F673)</f>
        <v>2349.9</v>
      </c>
      <c r="G672" s="12">
        <f t="shared" ref="G672:H672" si="373">SUM(G673)</f>
        <v>0</v>
      </c>
      <c r="H672" s="12">
        <f t="shared" si="373"/>
        <v>0</v>
      </c>
    </row>
    <row r="673" spans="1:8" x14ac:dyDescent="0.25">
      <c r="A673" s="19">
        <f t="shared" si="359"/>
        <v>661</v>
      </c>
      <c r="B673" s="10" t="s">
        <v>137</v>
      </c>
      <c r="C673" s="11" t="s">
        <v>517</v>
      </c>
      <c r="D673" s="11" t="s">
        <v>525</v>
      </c>
      <c r="E673" s="11" t="s">
        <v>138</v>
      </c>
      <c r="F673" s="12">
        <v>2349.9</v>
      </c>
      <c r="G673" s="12">
        <v>0</v>
      </c>
      <c r="H673" s="12">
        <v>0</v>
      </c>
    </row>
    <row r="674" spans="1:8" ht="72" x14ac:dyDescent="0.25">
      <c r="A674" s="19">
        <f t="shared" si="359"/>
        <v>662</v>
      </c>
      <c r="B674" s="10" t="s">
        <v>526</v>
      </c>
      <c r="C674" s="11" t="s">
        <v>517</v>
      </c>
      <c r="D674" s="11" t="s">
        <v>527</v>
      </c>
      <c r="E674" s="11"/>
      <c r="F674" s="12">
        <f>SUM(F675)</f>
        <v>68596.2</v>
      </c>
      <c r="G674" s="12">
        <f t="shared" ref="G674:H674" si="374">SUM(G675)</f>
        <v>71427.350000000006</v>
      </c>
      <c r="H674" s="12">
        <f t="shared" si="374"/>
        <v>74429.600000000006</v>
      </c>
    </row>
    <row r="675" spans="1:8" x14ac:dyDescent="0.25">
      <c r="A675" s="19">
        <f t="shared" si="359"/>
        <v>663</v>
      </c>
      <c r="B675" s="10" t="s">
        <v>137</v>
      </c>
      <c r="C675" s="11" t="s">
        <v>517</v>
      </c>
      <c r="D675" s="11" t="s">
        <v>527</v>
      </c>
      <c r="E675" s="11" t="s">
        <v>138</v>
      </c>
      <c r="F675" s="12">
        <v>68596.2</v>
      </c>
      <c r="G675" s="12">
        <v>71427.350000000006</v>
      </c>
      <c r="H675" s="12">
        <v>74429.600000000006</v>
      </c>
    </row>
    <row r="676" spans="1:8" ht="126" x14ac:dyDescent="0.25">
      <c r="A676" s="19">
        <f t="shared" si="359"/>
        <v>664</v>
      </c>
      <c r="B676" s="10" t="s">
        <v>528</v>
      </c>
      <c r="C676" s="11" t="s">
        <v>517</v>
      </c>
      <c r="D676" s="11" t="s">
        <v>529</v>
      </c>
      <c r="E676" s="11"/>
      <c r="F676" s="12">
        <f>SUM(F677)</f>
        <v>0</v>
      </c>
      <c r="G676" s="12">
        <f t="shared" ref="G676:H676" si="375">SUM(G677)</f>
        <v>450.32</v>
      </c>
      <c r="H676" s="12">
        <f t="shared" si="375"/>
        <v>442.2</v>
      </c>
    </row>
    <row r="677" spans="1:8" x14ac:dyDescent="0.25">
      <c r="A677" s="19">
        <f t="shared" si="359"/>
        <v>665</v>
      </c>
      <c r="B677" s="10" t="s">
        <v>137</v>
      </c>
      <c r="C677" s="11" t="s">
        <v>517</v>
      </c>
      <c r="D677" s="11" t="s">
        <v>529</v>
      </c>
      <c r="E677" s="11" t="s">
        <v>138</v>
      </c>
      <c r="F677" s="12">
        <v>0</v>
      </c>
      <c r="G677" s="12">
        <v>450.32</v>
      </c>
      <c r="H677" s="12">
        <v>442.2</v>
      </c>
    </row>
    <row r="678" spans="1:8" ht="144" x14ac:dyDescent="0.25">
      <c r="A678" s="19">
        <f t="shared" si="359"/>
        <v>666</v>
      </c>
      <c r="B678" s="10" t="s">
        <v>530</v>
      </c>
      <c r="C678" s="11" t="s">
        <v>517</v>
      </c>
      <c r="D678" s="11" t="s">
        <v>531</v>
      </c>
      <c r="E678" s="11"/>
      <c r="F678" s="12">
        <f>SUM(F679)</f>
        <v>174.9</v>
      </c>
      <c r="G678" s="12">
        <f t="shared" ref="G678:H678" si="376">SUM(G679)</f>
        <v>0</v>
      </c>
      <c r="H678" s="12">
        <f t="shared" si="376"/>
        <v>0</v>
      </c>
    </row>
    <row r="679" spans="1:8" x14ac:dyDescent="0.25">
      <c r="A679" s="19">
        <f t="shared" si="359"/>
        <v>667</v>
      </c>
      <c r="B679" s="10" t="s">
        <v>137</v>
      </c>
      <c r="C679" s="11" t="s">
        <v>517</v>
      </c>
      <c r="D679" s="11" t="s">
        <v>531</v>
      </c>
      <c r="E679" s="11" t="s">
        <v>138</v>
      </c>
      <c r="F679" s="12">
        <v>174.9</v>
      </c>
      <c r="G679" s="12">
        <v>0</v>
      </c>
      <c r="H679" s="12">
        <v>0</v>
      </c>
    </row>
    <row r="680" spans="1:8" ht="54" x14ac:dyDescent="0.25">
      <c r="A680" s="19">
        <f t="shared" si="359"/>
        <v>668</v>
      </c>
      <c r="B680" s="10" t="s">
        <v>103</v>
      </c>
      <c r="C680" s="11" t="s">
        <v>517</v>
      </c>
      <c r="D680" s="11" t="s">
        <v>104</v>
      </c>
      <c r="E680" s="11"/>
      <c r="F680" s="12">
        <f>SUM(F681)</f>
        <v>735</v>
      </c>
      <c r="G680" s="12">
        <f t="shared" ref="G680:H680" si="377">SUM(G681)</f>
        <v>0</v>
      </c>
      <c r="H680" s="12">
        <f t="shared" si="377"/>
        <v>0</v>
      </c>
    </row>
    <row r="681" spans="1:8" ht="54" x14ac:dyDescent="0.25">
      <c r="A681" s="19">
        <f t="shared" si="359"/>
        <v>669</v>
      </c>
      <c r="B681" s="10" t="s">
        <v>105</v>
      </c>
      <c r="C681" s="11" t="s">
        <v>517</v>
      </c>
      <c r="D681" s="11" t="s">
        <v>106</v>
      </c>
      <c r="E681" s="11"/>
      <c r="F681" s="12">
        <f>SUM(F682)</f>
        <v>735</v>
      </c>
      <c r="G681" s="12">
        <f t="shared" ref="G681:H681" si="378">SUM(G682)</f>
        <v>0</v>
      </c>
      <c r="H681" s="12">
        <f t="shared" si="378"/>
        <v>0</v>
      </c>
    </row>
    <row r="682" spans="1:8" ht="108" x14ac:dyDescent="0.25">
      <c r="A682" s="19">
        <f t="shared" si="359"/>
        <v>670</v>
      </c>
      <c r="B682" s="10" t="s">
        <v>512</v>
      </c>
      <c r="C682" s="11" t="s">
        <v>517</v>
      </c>
      <c r="D682" s="11" t="s">
        <v>513</v>
      </c>
      <c r="E682" s="11"/>
      <c r="F682" s="12">
        <f>SUM(F683)</f>
        <v>735</v>
      </c>
      <c r="G682" s="12">
        <f t="shared" ref="G682:H682" si="379">SUM(G683)</f>
        <v>0</v>
      </c>
      <c r="H682" s="12">
        <f t="shared" si="379"/>
        <v>0</v>
      </c>
    </row>
    <row r="683" spans="1:8" x14ac:dyDescent="0.25">
      <c r="A683" s="19">
        <f t="shared" si="359"/>
        <v>671</v>
      </c>
      <c r="B683" s="10" t="s">
        <v>137</v>
      </c>
      <c r="C683" s="11" t="s">
        <v>517</v>
      </c>
      <c r="D683" s="11" t="s">
        <v>513</v>
      </c>
      <c r="E683" s="11" t="s">
        <v>138</v>
      </c>
      <c r="F683" s="12">
        <v>735</v>
      </c>
      <c r="G683" s="12">
        <v>0</v>
      </c>
      <c r="H683" s="12">
        <v>0</v>
      </c>
    </row>
    <row r="684" spans="1:8" ht="90" x14ac:dyDescent="0.25">
      <c r="A684" s="19">
        <f t="shared" si="359"/>
        <v>672</v>
      </c>
      <c r="B684" s="10" t="s">
        <v>176</v>
      </c>
      <c r="C684" s="11" t="s">
        <v>517</v>
      </c>
      <c r="D684" s="24" t="s">
        <v>177</v>
      </c>
      <c r="E684" s="11"/>
      <c r="F684" s="12">
        <f>SUM(F685)</f>
        <v>10</v>
      </c>
      <c r="G684" s="12">
        <f t="shared" ref="G684:H684" si="380">SUM(G685)</f>
        <v>0</v>
      </c>
      <c r="H684" s="12">
        <f t="shared" si="380"/>
        <v>0</v>
      </c>
    </row>
    <row r="685" spans="1:8" ht="54" x14ac:dyDescent="0.25">
      <c r="A685" s="19">
        <f t="shared" si="359"/>
        <v>673</v>
      </c>
      <c r="B685" s="10" t="s">
        <v>567</v>
      </c>
      <c r="C685" s="11" t="s">
        <v>517</v>
      </c>
      <c r="D685" s="24" t="s">
        <v>802</v>
      </c>
      <c r="E685" s="11"/>
      <c r="F685" s="12">
        <f>SUM(F686)</f>
        <v>10</v>
      </c>
      <c r="G685" s="12">
        <f t="shared" ref="G685:H685" si="381">SUM(G686)</f>
        <v>0</v>
      </c>
      <c r="H685" s="12">
        <f t="shared" si="381"/>
        <v>0</v>
      </c>
    </row>
    <row r="686" spans="1:8" x14ac:dyDescent="0.25">
      <c r="A686" s="19">
        <f t="shared" si="359"/>
        <v>674</v>
      </c>
      <c r="B686" s="10" t="s">
        <v>143</v>
      </c>
      <c r="C686" s="11" t="s">
        <v>517</v>
      </c>
      <c r="D686" s="24" t="s">
        <v>802</v>
      </c>
      <c r="E686" s="11">
        <v>620</v>
      </c>
      <c r="F686" s="12">
        <v>10</v>
      </c>
      <c r="G686" s="12"/>
      <c r="H686" s="12"/>
    </row>
    <row r="687" spans="1:8" x14ac:dyDescent="0.25">
      <c r="A687" s="19">
        <f t="shared" si="359"/>
        <v>675</v>
      </c>
      <c r="B687" s="10" t="s">
        <v>22</v>
      </c>
      <c r="C687" s="11" t="s">
        <v>517</v>
      </c>
      <c r="D687" s="11">
        <v>7000000000</v>
      </c>
      <c r="E687" s="11"/>
      <c r="F687" s="12">
        <f>SUM(F688)</f>
        <v>547.71</v>
      </c>
      <c r="G687" s="12">
        <f t="shared" ref="G687:H687" si="382">SUM(G688)</f>
        <v>0</v>
      </c>
      <c r="H687" s="12">
        <f t="shared" si="382"/>
        <v>0</v>
      </c>
    </row>
    <row r="688" spans="1:8" ht="126" x14ac:dyDescent="0.25">
      <c r="A688" s="19">
        <f t="shared" si="359"/>
        <v>676</v>
      </c>
      <c r="B688" s="10" t="s">
        <v>851</v>
      </c>
      <c r="C688" s="11" t="s">
        <v>517</v>
      </c>
      <c r="D688" s="11">
        <v>7000140600</v>
      </c>
      <c r="E688" s="11"/>
      <c r="F688" s="12">
        <f>SUM(F689:F690)</f>
        <v>547.71</v>
      </c>
      <c r="G688" s="12">
        <f t="shared" ref="G688:H688" si="383">SUM(G689:G690)</f>
        <v>0</v>
      </c>
      <c r="H688" s="12">
        <f t="shared" si="383"/>
        <v>0</v>
      </c>
    </row>
    <row r="689" spans="1:8" x14ac:dyDescent="0.25">
      <c r="A689" s="19">
        <f t="shared" si="359"/>
        <v>677</v>
      </c>
      <c r="B689" s="10" t="s">
        <v>137</v>
      </c>
      <c r="C689" s="11" t="s">
        <v>517</v>
      </c>
      <c r="D689" s="11">
        <v>7000140600</v>
      </c>
      <c r="E689" s="11">
        <v>610</v>
      </c>
      <c r="F689" s="12">
        <v>400.62</v>
      </c>
      <c r="G689" s="12">
        <v>0</v>
      </c>
      <c r="H689" s="12">
        <v>0</v>
      </c>
    </row>
    <row r="690" spans="1:8" x14ac:dyDescent="0.25">
      <c r="A690" s="19">
        <f t="shared" si="359"/>
        <v>678</v>
      </c>
      <c r="B690" s="10" t="s">
        <v>143</v>
      </c>
      <c r="C690" s="11" t="s">
        <v>485</v>
      </c>
      <c r="D690" s="11">
        <v>7000140600</v>
      </c>
      <c r="E690" s="11">
        <v>620</v>
      </c>
      <c r="F690" s="12">
        <v>147.09</v>
      </c>
      <c r="G690" s="12">
        <v>0</v>
      </c>
      <c r="H690" s="12">
        <v>0</v>
      </c>
    </row>
    <row r="691" spans="1:8" x14ac:dyDescent="0.25">
      <c r="A691" s="18">
        <f t="shared" si="359"/>
        <v>679</v>
      </c>
      <c r="B691" s="14" t="s">
        <v>532</v>
      </c>
      <c r="C691" s="15" t="s">
        <v>533</v>
      </c>
      <c r="D691" s="15"/>
      <c r="E691" s="15"/>
      <c r="F691" s="16">
        <f>SUM(F692+F700+F729+F732)</f>
        <v>12743.939999999999</v>
      </c>
      <c r="G691" s="16">
        <f t="shared" ref="G691:H691" si="384">SUM(G692+G700+G729+G732)</f>
        <v>10608.32</v>
      </c>
      <c r="H691" s="16">
        <f t="shared" si="384"/>
        <v>10135.68</v>
      </c>
    </row>
    <row r="692" spans="1:8" ht="54" x14ac:dyDescent="0.25">
      <c r="A692" s="19">
        <f t="shared" si="359"/>
        <v>680</v>
      </c>
      <c r="B692" s="10" t="s">
        <v>103</v>
      </c>
      <c r="C692" s="11" t="s">
        <v>533</v>
      </c>
      <c r="D692" s="11" t="s">
        <v>104</v>
      </c>
      <c r="E692" s="11"/>
      <c r="F692" s="12">
        <f>SUM(F693)</f>
        <v>72</v>
      </c>
      <c r="G692" s="12">
        <f t="shared" ref="G692:H692" si="385">SUM(G693)</f>
        <v>72</v>
      </c>
      <c r="H692" s="12">
        <f t="shared" si="385"/>
        <v>72</v>
      </c>
    </row>
    <row r="693" spans="1:8" ht="54" x14ac:dyDescent="0.25">
      <c r="A693" s="19">
        <f t="shared" si="359"/>
        <v>681</v>
      </c>
      <c r="B693" s="10" t="s">
        <v>534</v>
      </c>
      <c r="C693" s="11" t="s">
        <v>533</v>
      </c>
      <c r="D693" s="11" t="s">
        <v>535</v>
      </c>
      <c r="E693" s="11"/>
      <c r="F693" s="12">
        <f>SUM(F694+F696+F698)</f>
        <v>72</v>
      </c>
      <c r="G693" s="12">
        <f t="shared" ref="G693:H693" si="386">SUM(G694+G696+G698)</f>
        <v>72</v>
      </c>
      <c r="H693" s="12">
        <f t="shared" si="386"/>
        <v>72</v>
      </c>
    </row>
    <row r="694" spans="1:8" ht="36" x14ac:dyDescent="0.25">
      <c r="A694" s="19">
        <f t="shared" si="359"/>
        <v>682</v>
      </c>
      <c r="B694" s="10" t="s">
        <v>536</v>
      </c>
      <c r="C694" s="11" t="s">
        <v>533</v>
      </c>
      <c r="D694" s="11" t="s">
        <v>537</v>
      </c>
      <c r="E694" s="11"/>
      <c r="F694" s="12">
        <f>SUM(F695)</f>
        <v>22</v>
      </c>
      <c r="G694" s="12">
        <f t="shared" ref="G694:H694" si="387">SUM(G695)</f>
        <v>22</v>
      </c>
      <c r="H694" s="12">
        <f t="shared" si="387"/>
        <v>22</v>
      </c>
    </row>
    <row r="695" spans="1:8" ht="54" x14ac:dyDescent="0.25">
      <c r="A695" s="19">
        <f t="shared" si="359"/>
        <v>683</v>
      </c>
      <c r="B695" s="10" t="s">
        <v>28</v>
      </c>
      <c r="C695" s="11" t="s">
        <v>533</v>
      </c>
      <c r="D695" s="11" t="s">
        <v>537</v>
      </c>
      <c r="E695" s="11" t="s">
        <v>29</v>
      </c>
      <c r="F695" s="12">
        <v>22</v>
      </c>
      <c r="G695" s="12">
        <v>22</v>
      </c>
      <c r="H695" s="12">
        <v>22</v>
      </c>
    </row>
    <row r="696" spans="1:8" ht="54" x14ac:dyDescent="0.25">
      <c r="A696" s="19">
        <f t="shared" si="359"/>
        <v>684</v>
      </c>
      <c r="B696" s="10" t="s">
        <v>538</v>
      </c>
      <c r="C696" s="11" t="s">
        <v>533</v>
      </c>
      <c r="D696" s="11" t="s">
        <v>539</v>
      </c>
      <c r="E696" s="11"/>
      <c r="F696" s="12">
        <f>SUM(F697)</f>
        <v>15</v>
      </c>
      <c r="G696" s="12">
        <f t="shared" ref="G696:H696" si="388">SUM(G697)</f>
        <v>15</v>
      </c>
      <c r="H696" s="12">
        <f t="shared" si="388"/>
        <v>15</v>
      </c>
    </row>
    <row r="697" spans="1:8" s="32" customFormat="1" ht="54" x14ac:dyDescent="0.25">
      <c r="A697" s="19">
        <f t="shared" si="359"/>
        <v>685</v>
      </c>
      <c r="B697" s="10" t="s">
        <v>28</v>
      </c>
      <c r="C697" s="11" t="s">
        <v>533</v>
      </c>
      <c r="D697" s="11" t="s">
        <v>539</v>
      </c>
      <c r="E697" s="11" t="s">
        <v>29</v>
      </c>
      <c r="F697" s="12">
        <v>15</v>
      </c>
      <c r="G697" s="12">
        <v>15</v>
      </c>
      <c r="H697" s="12">
        <v>15</v>
      </c>
    </row>
    <row r="698" spans="1:8" ht="36" x14ac:dyDescent="0.25">
      <c r="A698" s="19">
        <f t="shared" si="359"/>
        <v>686</v>
      </c>
      <c r="B698" s="10" t="s">
        <v>540</v>
      </c>
      <c r="C698" s="11" t="s">
        <v>533</v>
      </c>
      <c r="D698" s="11" t="s">
        <v>541</v>
      </c>
      <c r="E698" s="11"/>
      <c r="F698" s="12">
        <f>SUM(F699)</f>
        <v>35</v>
      </c>
      <c r="G698" s="12">
        <f t="shared" ref="G698:H698" si="389">SUM(G699)</f>
        <v>35</v>
      </c>
      <c r="H698" s="12">
        <f t="shared" si="389"/>
        <v>35</v>
      </c>
    </row>
    <row r="699" spans="1:8" ht="54" x14ac:dyDescent="0.25">
      <c r="A699" s="19">
        <f t="shared" si="359"/>
        <v>687</v>
      </c>
      <c r="B699" s="10" t="s">
        <v>28</v>
      </c>
      <c r="C699" s="11" t="s">
        <v>533</v>
      </c>
      <c r="D699" s="11" t="s">
        <v>541</v>
      </c>
      <c r="E699" s="11" t="s">
        <v>29</v>
      </c>
      <c r="F699" s="12">
        <v>35</v>
      </c>
      <c r="G699" s="12">
        <v>35</v>
      </c>
      <c r="H699" s="12">
        <v>35</v>
      </c>
    </row>
    <row r="700" spans="1:8" ht="72" x14ac:dyDescent="0.25">
      <c r="A700" s="19">
        <f t="shared" si="359"/>
        <v>688</v>
      </c>
      <c r="B700" s="10" t="s">
        <v>542</v>
      </c>
      <c r="C700" s="11" t="s">
        <v>533</v>
      </c>
      <c r="D700" s="11" t="s">
        <v>543</v>
      </c>
      <c r="E700" s="11"/>
      <c r="F700" s="12">
        <f>SUM(F701+F719)</f>
        <v>12304.96</v>
      </c>
      <c r="G700" s="12">
        <f t="shared" ref="G700:H700" si="390">SUM(G701+G719)</f>
        <v>10446.32</v>
      </c>
      <c r="H700" s="12">
        <f t="shared" si="390"/>
        <v>9973.68</v>
      </c>
    </row>
    <row r="701" spans="1:8" ht="36" x14ac:dyDescent="0.25">
      <c r="A701" s="19">
        <f t="shared" si="359"/>
        <v>689</v>
      </c>
      <c r="B701" s="10" t="s">
        <v>544</v>
      </c>
      <c r="C701" s="11" t="s">
        <v>533</v>
      </c>
      <c r="D701" s="11" t="s">
        <v>545</v>
      </c>
      <c r="E701" s="11"/>
      <c r="F701" s="12">
        <f>SUM(F702+F704+F706+F711+F713+F715+F717)</f>
        <v>10914.02</v>
      </c>
      <c r="G701" s="12">
        <f t="shared" ref="G701:H701" si="391">SUM(G702+G704+G706+G711+G713+G715+G717)</f>
        <v>9092.6299999999992</v>
      </c>
      <c r="H701" s="12">
        <f t="shared" si="391"/>
        <v>8583.15</v>
      </c>
    </row>
    <row r="702" spans="1:8" ht="54" x14ac:dyDescent="0.25">
      <c r="A702" s="19">
        <f t="shared" si="359"/>
        <v>690</v>
      </c>
      <c r="B702" s="10" t="s">
        <v>546</v>
      </c>
      <c r="C702" s="11" t="s">
        <v>533</v>
      </c>
      <c r="D702" s="11" t="s">
        <v>547</v>
      </c>
      <c r="E702" s="11"/>
      <c r="F702" s="12">
        <f>SUM(F703)</f>
        <v>381.3</v>
      </c>
      <c r="G702" s="12">
        <f t="shared" ref="G702:H702" si="392">SUM(G703)</f>
        <v>381.3</v>
      </c>
      <c r="H702" s="12">
        <f t="shared" si="392"/>
        <v>381.3</v>
      </c>
    </row>
    <row r="703" spans="1:8" s="32" customFormat="1" ht="54" x14ac:dyDescent="0.25">
      <c r="A703" s="19">
        <f t="shared" si="359"/>
        <v>691</v>
      </c>
      <c r="B703" s="10" t="s">
        <v>28</v>
      </c>
      <c r="C703" s="11" t="s">
        <v>533</v>
      </c>
      <c r="D703" s="11" t="s">
        <v>547</v>
      </c>
      <c r="E703" s="11" t="s">
        <v>29</v>
      </c>
      <c r="F703" s="12">
        <v>381.3</v>
      </c>
      <c r="G703" s="12">
        <v>381.3</v>
      </c>
      <c r="H703" s="12">
        <v>381.3</v>
      </c>
    </row>
    <row r="704" spans="1:8" ht="36" x14ac:dyDescent="0.25">
      <c r="A704" s="19">
        <f t="shared" si="359"/>
        <v>692</v>
      </c>
      <c r="B704" s="10" t="s">
        <v>548</v>
      </c>
      <c r="C704" s="11" t="s">
        <v>533</v>
      </c>
      <c r="D704" s="11" t="s">
        <v>549</v>
      </c>
      <c r="E704" s="11"/>
      <c r="F704" s="12">
        <f>SUM(F705)</f>
        <v>306.66000000000003</v>
      </c>
      <c r="G704" s="12">
        <f t="shared" ref="G704:H704" si="393">SUM(G705)</f>
        <v>100</v>
      </c>
      <c r="H704" s="12">
        <f t="shared" si="393"/>
        <v>500</v>
      </c>
    </row>
    <row r="705" spans="1:8" ht="54" x14ac:dyDescent="0.25">
      <c r="A705" s="19">
        <f t="shared" si="359"/>
        <v>693</v>
      </c>
      <c r="B705" s="10" t="s">
        <v>28</v>
      </c>
      <c r="C705" s="11" t="s">
        <v>533</v>
      </c>
      <c r="D705" s="11" t="s">
        <v>549</v>
      </c>
      <c r="E705" s="11" t="s">
        <v>29</v>
      </c>
      <c r="F705" s="12">
        <v>306.66000000000003</v>
      </c>
      <c r="G705" s="12">
        <f>500-400</f>
        <v>100</v>
      </c>
      <c r="H705" s="12">
        <v>500</v>
      </c>
    </row>
    <row r="706" spans="1:8" ht="54" x14ac:dyDescent="0.25">
      <c r="A706" s="19">
        <f t="shared" si="359"/>
        <v>694</v>
      </c>
      <c r="B706" s="10" t="s">
        <v>550</v>
      </c>
      <c r="C706" s="11" t="s">
        <v>533</v>
      </c>
      <c r="D706" s="11" t="s">
        <v>551</v>
      </c>
      <c r="E706" s="11"/>
      <c r="F706" s="12">
        <f>SUM(F707:F710)</f>
        <v>7476.3600000000006</v>
      </c>
      <c r="G706" s="12">
        <f t="shared" ref="G706:H706" si="394">SUM(G707:G710)</f>
        <v>7461.329999999999</v>
      </c>
      <c r="H706" s="12">
        <f t="shared" si="394"/>
        <v>7701.8499999999995</v>
      </c>
    </row>
    <row r="707" spans="1:8" ht="36" x14ac:dyDescent="0.25">
      <c r="A707" s="19">
        <f t="shared" si="359"/>
        <v>695</v>
      </c>
      <c r="B707" s="10" t="s">
        <v>129</v>
      </c>
      <c r="C707" s="11" t="s">
        <v>533</v>
      </c>
      <c r="D707" s="11" t="s">
        <v>551</v>
      </c>
      <c r="E707" s="11" t="s">
        <v>130</v>
      </c>
      <c r="F707" s="12">
        <v>5755.56</v>
      </c>
      <c r="G707" s="12">
        <v>6009.98</v>
      </c>
      <c r="H707" s="12">
        <v>6250.5</v>
      </c>
    </row>
    <row r="708" spans="1:8" ht="54" x14ac:dyDescent="0.25">
      <c r="A708" s="19">
        <f t="shared" si="359"/>
        <v>696</v>
      </c>
      <c r="B708" s="10" t="s">
        <v>28</v>
      </c>
      <c r="C708" s="11" t="s">
        <v>533</v>
      </c>
      <c r="D708" s="11" t="s">
        <v>551</v>
      </c>
      <c r="E708" s="11" t="s">
        <v>29</v>
      </c>
      <c r="F708" s="12">
        <v>1407.26</v>
      </c>
      <c r="G708" s="12">
        <v>1364.99</v>
      </c>
      <c r="H708" s="12">
        <v>1364.99</v>
      </c>
    </row>
    <row r="709" spans="1:8" x14ac:dyDescent="0.25">
      <c r="A709" s="19">
        <f t="shared" si="359"/>
        <v>697</v>
      </c>
      <c r="B709" s="10" t="s">
        <v>111</v>
      </c>
      <c r="C709" s="11" t="s">
        <v>533</v>
      </c>
      <c r="D709" s="11" t="s">
        <v>551</v>
      </c>
      <c r="E709" s="11">
        <v>830</v>
      </c>
      <c r="F709" s="12">
        <v>48.82</v>
      </c>
      <c r="G709" s="12">
        <v>0</v>
      </c>
      <c r="H709" s="12">
        <v>0</v>
      </c>
    </row>
    <row r="710" spans="1:8" ht="36" x14ac:dyDescent="0.25">
      <c r="A710" s="19">
        <f t="shared" si="359"/>
        <v>698</v>
      </c>
      <c r="B710" s="10" t="s">
        <v>40</v>
      </c>
      <c r="C710" s="11" t="s">
        <v>533</v>
      </c>
      <c r="D710" s="11" t="s">
        <v>551</v>
      </c>
      <c r="E710" s="11" t="s">
        <v>41</v>
      </c>
      <c r="F710" s="12">
        <f>264.72</f>
        <v>264.72000000000003</v>
      </c>
      <c r="G710" s="12">
        <v>86.36</v>
      </c>
      <c r="H710" s="12">
        <v>86.36</v>
      </c>
    </row>
    <row r="711" spans="1:8" ht="90" x14ac:dyDescent="0.25">
      <c r="A711" s="19">
        <f t="shared" si="359"/>
        <v>699</v>
      </c>
      <c r="B711" s="10" t="s">
        <v>757</v>
      </c>
      <c r="C711" s="11" t="s">
        <v>533</v>
      </c>
      <c r="D711" s="11" t="s">
        <v>758</v>
      </c>
      <c r="E711" s="11"/>
      <c r="F711" s="12">
        <f>SUM(F712)</f>
        <v>1150</v>
      </c>
      <c r="G711" s="12">
        <f t="shared" ref="G711:H711" si="395">SUM(G712)</f>
        <v>1150</v>
      </c>
      <c r="H711" s="12">
        <f t="shared" si="395"/>
        <v>0</v>
      </c>
    </row>
    <row r="712" spans="1:8" ht="54" x14ac:dyDescent="0.25">
      <c r="A712" s="19">
        <f t="shared" ref="A712:A775" si="396">SUM(A711+1)</f>
        <v>700</v>
      </c>
      <c r="B712" s="10" t="s">
        <v>28</v>
      </c>
      <c r="C712" s="11" t="s">
        <v>533</v>
      </c>
      <c r="D712" s="11" t="s">
        <v>758</v>
      </c>
      <c r="E712" s="11" t="s">
        <v>29</v>
      </c>
      <c r="F712" s="12">
        <v>1150</v>
      </c>
      <c r="G712" s="12">
        <v>1150</v>
      </c>
      <c r="H712" s="12">
        <v>0</v>
      </c>
    </row>
    <row r="713" spans="1:8" ht="72" x14ac:dyDescent="0.25">
      <c r="A713" s="19">
        <f t="shared" si="396"/>
        <v>701</v>
      </c>
      <c r="B713" s="10" t="s">
        <v>552</v>
      </c>
      <c r="C713" s="11" t="s">
        <v>533</v>
      </c>
      <c r="D713" s="11" t="s">
        <v>553</v>
      </c>
      <c r="E713" s="11"/>
      <c r="F713" s="12">
        <f>SUM(F714)</f>
        <v>1409.5</v>
      </c>
      <c r="G713" s="12">
        <f t="shared" ref="G713:H713" si="397">SUM(G714)</f>
        <v>0</v>
      </c>
      <c r="H713" s="12">
        <f t="shared" si="397"/>
        <v>0</v>
      </c>
    </row>
    <row r="714" spans="1:8" x14ac:dyDescent="0.25">
      <c r="A714" s="19">
        <f t="shared" si="396"/>
        <v>702</v>
      </c>
      <c r="B714" s="10" t="s">
        <v>137</v>
      </c>
      <c r="C714" s="11" t="s">
        <v>533</v>
      </c>
      <c r="D714" s="11" t="s">
        <v>553</v>
      </c>
      <c r="E714" s="11" t="s">
        <v>138</v>
      </c>
      <c r="F714" s="12">
        <v>1409.5</v>
      </c>
      <c r="G714" s="12">
        <v>0</v>
      </c>
      <c r="H714" s="12">
        <v>0</v>
      </c>
    </row>
    <row r="715" spans="1:8" ht="36" x14ac:dyDescent="0.25">
      <c r="A715" s="19">
        <f t="shared" si="396"/>
        <v>703</v>
      </c>
      <c r="B715" s="10" t="s">
        <v>554</v>
      </c>
      <c r="C715" s="11" t="s">
        <v>533</v>
      </c>
      <c r="D715" s="11" t="s">
        <v>555</v>
      </c>
      <c r="E715" s="11"/>
      <c r="F715" s="12">
        <f>SUM(F716)</f>
        <v>95.1</v>
      </c>
      <c r="G715" s="12">
        <f t="shared" ref="G715:H715" si="398">SUM(G716)</f>
        <v>0</v>
      </c>
      <c r="H715" s="12">
        <f t="shared" si="398"/>
        <v>0</v>
      </c>
    </row>
    <row r="716" spans="1:8" s="32" customFormat="1" ht="54" x14ac:dyDescent="0.25">
      <c r="A716" s="19">
        <f t="shared" si="396"/>
        <v>704</v>
      </c>
      <c r="B716" s="10" t="s">
        <v>28</v>
      </c>
      <c r="C716" s="11" t="s">
        <v>533</v>
      </c>
      <c r="D716" s="11" t="s">
        <v>555</v>
      </c>
      <c r="E716" s="11" t="s">
        <v>29</v>
      </c>
      <c r="F716" s="12">
        <v>95.1</v>
      </c>
      <c r="G716" s="12">
        <v>0</v>
      </c>
      <c r="H716" s="12">
        <v>0</v>
      </c>
    </row>
    <row r="717" spans="1:8" ht="36" x14ac:dyDescent="0.25">
      <c r="A717" s="19">
        <f t="shared" si="396"/>
        <v>705</v>
      </c>
      <c r="B717" s="10" t="s">
        <v>554</v>
      </c>
      <c r="C717" s="11" t="s">
        <v>533</v>
      </c>
      <c r="D717" s="11" t="s">
        <v>556</v>
      </c>
      <c r="E717" s="11"/>
      <c r="F717" s="12">
        <f>SUM(F718)</f>
        <v>95.1</v>
      </c>
      <c r="G717" s="12">
        <f t="shared" ref="G717:H717" si="399">SUM(G718)</f>
        <v>0</v>
      </c>
      <c r="H717" s="12">
        <f t="shared" si="399"/>
        <v>0</v>
      </c>
    </row>
    <row r="718" spans="1:8" ht="54" x14ac:dyDescent="0.25">
      <c r="A718" s="19">
        <f t="shared" si="396"/>
        <v>706</v>
      </c>
      <c r="B718" s="10" t="s">
        <v>28</v>
      </c>
      <c r="C718" s="11" t="s">
        <v>533</v>
      </c>
      <c r="D718" s="11" t="s">
        <v>556</v>
      </c>
      <c r="E718" s="11" t="s">
        <v>29</v>
      </c>
      <c r="F718" s="12">
        <v>95.1</v>
      </c>
      <c r="G718" s="12">
        <v>0</v>
      </c>
      <c r="H718" s="12">
        <v>0</v>
      </c>
    </row>
    <row r="719" spans="1:8" ht="72" x14ac:dyDescent="0.25">
      <c r="A719" s="19">
        <f t="shared" si="396"/>
        <v>707</v>
      </c>
      <c r="B719" s="10" t="s">
        <v>557</v>
      </c>
      <c r="C719" s="11" t="s">
        <v>533</v>
      </c>
      <c r="D719" s="11" t="s">
        <v>558</v>
      </c>
      <c r="E719" s="11"/>
      <c r="F719" s="12">
        <f>SUM(F720+F722+F725+F727)</f>
        <v>1390.9399999999996</v>
      </c>
      <c r="G719" s="12">
        <f t="shared" ref="G719:H719" si="400">SUM(G720+G722+G725+G727)</f>
        <v>1353.69</v>
      </c>
      <c r="H719" s="12">
        <f t="shared" si="400"/>
        <v>1390.5299999999997</v>
      </c>
    </row>
    <row r="720" spans="1:8" ht="36" x14ac:dyDescent="0.25">
      <c r="A720" s="19">
        <f t="shared" si="396"/>
        <v>708</v>
      </c>
      <c r="B720" s="10" t="s">
        <v>559</v>
      </c>
      <c r="C720" s="11" t="s">
        <v>533</v>
      </c>
      <c r="D720" s="11" t="s">
        <v>560</v>
      </c>
      <c r="E720" s="11"/>
      <c r="F720" s="12">
        <f>SUM(F721)</f>
        <v>262.60000000000002</v>
      </c>
      <c r="G720" s="12">
        <f t="shared" ref="G720:H720" si="401">SUM(G721)</f>
        <v>262.60000000000002</v>
      </c>
      <c r="H720" s="12">
        <f t="shared" si="401"/>
        <v>262.60000000000002</v>
      </c>
    </row>
    <row r="721" spans="1:8" ht="54" x14ac:dyDescent="0.25">
      <c r="A721" s="19">
        <f t="shared" si="396"/>
        <v>709</v>
      </c>
      <c r="B721" s="10" t="s">
        <v>28</v>
      </c>
      <c r="C721" s="11" t="s">
        <v>533</v>
      </c>
      <c r="D721" s="11" t="s">
        <v>560</v>
      </c>
      <c r="E721" s="11" t="s">
        <v>29</v>
      </c>
      <c r="F721" s="12">
        <v>262.60000000000002</v>
      </c>
      <c r="G721" s="12">
        <v>262.60000000000002</v>
      </c>
      <c r="H721" s="12">
        <v>262.60000000000002</v>
      </c>
    </row>
    <row r="722" spans="1:8" ht="36" x14ac:dyDescent="0.25">
      <c r="A722" s="19">
        <f t="shared" si="396"/>
        <v>710</v>
      </c>
      <c r="B722" s="10" t="s">
        <v>561</v>
      </c>
      <c r="C722" s="11" t="s">
        <v>533</v>
      </c>
      <c r="D722" s="11" t="s">
        <v>562</v>
      </c>
      <c r="E722" s="11"/>
      <c r="F722" s="12">
        <f>SUM(F723:F724)</f>
        <v>1055.1399999999999</v>
      </c>
      <c r="G722" s="12">
        <f t="shared" ref="G722:H722" si="402">SUM(G723:G724)</f>
        <v>1091.0900000000001</v>
      </c>
      <c r="H722" s="12">
        <f t="shared" si="402"/>
        <v>1127.9299999999998</v>
      </c>
    </row>
    <row r="723" spans="1:8" ht="36" x14ac:dyDescent="0.25">
      <c r="A723" s="19">
        <f t="shared" si="396"/>
        <v>711</v>
      </c>
      <c r="B723" s="10" t="s">
        <v>129</v>
      </c>
      <c r="C723" s="11" t="s">
        <v>533</v>
      </c>
      <c r="D723" s="11" t="s">
        <v>562</v>
      </c>
      <c r="E723" s="11" t="s">
        <v>130</v>
      </c>
      <c r="F723" s="12">
        <v>884.14</v>
      </c>
      <c r="G723" s="12">
        <v>920.09</v>
      </c>
      <c r="H723" s="12">
        <v>956.93</v>
      </c>
    </row>
    <row r="724" spans="1:8" ht="54" x14ac:dyDescent="0.25">
      <c r="A724" s="19">
        <f t="shared" si="396"/>
        <v>712</v>
      </c>
      <c r="B724" s="10" t="s">
        <v>28</v>
      </c>
      <c r="C724" s="11" t="s">
        <v>533</v>
      </c>
      <c r="D724" s="11" t="s">
        <v>562</v>
      </c>
      <c r="E724" s="11" t="s">
        <v>29</v>
      </c>
      <c r="F724" s="12">
        <v>171</v>
      </c>
      <c r="G724" s="12">
        <v>171</v>
      </c>
      <c r="H724" s="12">
        <v>171</v>
      </c>
    </row>
    <row r="725" spans="1:8" ht="54" x14ac:dyDescent="0.25">
      <c r="A725" s="19">
        <f t="shared" si="396"/>
        <v>713</v>
      </c>
      <c r="B725" s="10" t="s">
        <v>563</v>
      </c>
      <c r="C725" s="11" t="s">
        <v>533</v>
      </c>
      <c r="D725" s="11" t="s">
        <v>564</v>
      </c>
      <c r="E725" s="11"/>
      <c r="F725" s="12">
        <f>SUM(F726)</f>
        <v>36.6</v>
      </c>
      <c r="G725" s="12">
        <f t="shared" ref="G725:H725" si="403">SUM(G726)</f>
        <v>0</v>
      </c>
      <c r="H725" s="12">
        <f t="shared" si="403"/>
        <v>0</v>
      </c>
    </row>
    <row r="726" spans="1:8" ht="54" x14ac:dyDescent="0.25">
      <c r="A726" s="19">
        <f t="shared" si="396"/>
        <v>714</v>
      </c>
      <c r="B726" s="10" t="s">
        <v>28</v>
      </c>
      <c r="C726" s="11" t="s">
        <v>533</v>
      </c>
      <c r="D726" s="11" t="s">
        <v>564</v>
      </c>
      <c r="E726" s="11" t="s">
        <v>29</v>
      </c>
      <c r="F726" s="12">
        <v>36.6</v>
      </c>
      <c r="G726" s="12">
        <v>0</v>
      </c>
      <c r="H726" s="12">
        <v>0</v>
      </c>
    </row>
    <row r="727" spans="1:8" ht="54" x14ac:dyDescent="0.25">
      <c r="A727" s="19">
        <f t="shared" si="396"/>
        <v>715</v>
      </c>
      <c r="B727" s="10" t="s">
        <v>565</v>
      </c>
      <c r="C727" s="11" t="s">
        <v>533</v>
      </c>
      <c r="D727" s="11" t="s">
        <v>566</v>
      </c>
      <c r="E727" s="11"/>
      <c r="F727" s="12">
        <f>SUM(F728)</f>
        <v>36.6</v>
      </c>
      <c r="G727" s="12">
        <f t="shared" ref="G727:H727" si="404">SUM(G728)</f>
        <v>0</v>
      </c>
      <c r="H727" s="12">
        <f t="shared" si="404"/>
        <v>0</v>
      </c>
    </row>
    <row r="728" spans="1:8" s="32" customFormat="1" ht="54" x14ac:dyDescent="0.25">
      <c r="A728" s="19">
        <f t="shared" si="396"/>
        <v>716</v>
      </c>
      <c r="B728" s="10" t="s">
        <v>28</v>
      </c>
      <c r="C728" s="11" t="s">
        <v>533</v>
      </c>
      <c r="D728" s="11" t="s">
        <v>566</v>
      </c>
      <c r="E728" s="11" t="s">
        <v>29</v>
      </c>
      <c r="F728" s="12">
        <v>36.6</v>
      </c>
      <c r="G728" s="12">
        <v>0</v>
      </c>
      <c r="H728" s="12">
        <v>0</v>
      </c>
    </row>
    <row r="729" spans="1:8" ht="90" x14ac:dyDescent="0.25">
      <c r="A729" s="19">
        <f t="shared" si="396"/>
        <v>717</v>
      </c>
      <c r="B729" s="10" t="s">
        <v>176</v>
      </c>
      <c r="C729" s="11" t="s">
        <v>533</v>
      </c>
      <c r="D729" s="11" t="s">
        <v>177</v>
      </c>
      <c r="E729" s="11"/>
      <c r="F729" s="12">
        <f>SUM(F730)</f>
        <v>90</v>
      </c>
      <c r="G729" s="12">
        <f t="shared" ref="G729:H729" si="405">SUM(G730)</f>
        <v>90</v>
      </c>
      <c r="H729" s="12">
        <f t="shared" si="405"/>
        <v>90</v>
      </c>
    </row>
    <row r="730" spans="1:8" ht="54" x14ac:dyDescent="0.25">
      <c r="A730" s="19">
        <f t="shared" si="396"/>
        <v>718</v>
      </c>
      <c r="B730" s="10" t="s">
        <v>567</v>
      </c>
      <c r="C730" s="11" t="s">
        <v>533</v>
      </c>
      <c r="D730" s="11" t="s">
        <v>568</v>
      </c>
      <c r="E730" s="11"/>
      <c r="F730" s="12">
        <f>SUM(F731)</f>
        <v>90</v>
      </c>
      <c r="G730" s="12">
        <f t="shared" ref="G730:H730" si="406">SUM(G731)</f>
        <v>90</v>
      </c>
      <c r="H730" s="12">
        <f t="shared" si="406"/>
        <v>90</v>
      </c>
    </row>
    <row r="731" spans="1:8" s="32" customFormat="1" ht="54" x14ac:dyDescent="0.25">
      <c r="A731" s="19">
        <f t="shared" si="396"/>
        <v>719</v>
      </c>
      <c r="B731" s="10" t="s">
        <v>28</v>
      </c>
      <c r="C731" s="11" t="s">
        <v>533</v>
      </c>
      <c r="D731" s="11" t="s">
        <v>568</v>
      </c>
      <c r="E731" s="11" t="s">
        <v>29</v>
      </c>
      <c r="F731" s="12">
        <v>90</v>
      </c>
      <c r="G731" s="12">
        <v>90</v>
      </c>
      <c r="H731" s="12">
        <v>90</v>
      </c>
    </row>
    <row r="732" spans="1:8" x14ac:dyDescent="0.25">
      <c r="A732" s="19">
        <f t="shared" si="396"/>
        <v>720</v>
      </c>
      <c r="B732" s="10" t="s">
        <v>22</v>
      </c>
      <c r="C732" s="11" t="s">
        <v>533</v>
      </c>
      <c r="D732" s="24" t="s">
        <v>23</v>
      </c>
      <c r="E732" s="11"/>
      <c r="F732" s="12">
        <f>SUM(F733+F735)</f>
        <v>276.98</v>
      </c>
      <c r="G732" s="12">
        <f t="shared" ref="G732:H732" si="407">SUM(G733+G735)</f>
        <v>0</v>
      </c>
      <c r="H732" s="12">
        <f t="shared" si="407"/>
        <v>0</v>
      </c>
    </row>
    <row r="733" spans="1:8" ht="126" x14ac:dyDescent="0.25">
      <c r="A733" s="19">
        <f t="shared" si="396"/>
        <v>721</v>
      </c>
      <c r="B733" s="10" t="s">
        <v>842</v>
      </c>
      <c r="C733" s="11" t="s">
        <v>533</v>
      </c>
      <c r="D733" s="24" t="s">
        <v>845</v>
      </c>
      <c r="E733" s="11"/>
      <c r="F733" s="12">
        <f>SUM(F734)</f>
        <v>176.98</v>
      </c>
      <c r="G733" s="12">
        <f t="shared" ref="G733:H733" si="408">SUM(G734)</f>
        <v>0</v>
      </c>
      <c r="H733" s="12">
        <f t="shared" si="408"/>
        <v>0</v>
      </c>
    </row>
    <row r="734" spans="1:8" ht="36" x14ac:dyDescent="0.25">
      <c r="A734" s="19">
        <f t="shared" si="396"/>
        <v>722</v>
      </c>
      <c r="B734" s="10" t="s">
        <v>129</v>
      </c>
      <c r="C734" s="11" t="s">
        <v>533</v>
      </c>
      <c r="D734" s="24" t="s">
        <v>845</v>
      </c>
      <c r="E734" s="11">
        <v>110</v>
      </c>
      <c r="F734" s="12">
        <v>176.98</v>
      </c>
      <c r="G734" s="12">
        <v>0</v>
      </c>
      <c r="H734" s="12">
        <v>0</v>
      </c>
    </row>
    <row r="735" spans="1:8" ht="39" customHeight="1" x14ac:dyDescent="0.25">
      <c r="A735" s="19">
        <f t="shared" si="396"/>
        <v>723</v>
      </c>
      <c r="B735" s="10" t="s">
        <v>793</v>
      </c>
      <c r="C735" s="11" t="s">
        <v>533</v>
      </c>
      <c r="D735" s="24" t="s">
        <v>792</v>
      </c>
      <c r="E735" s="11"/>
      <c r="F735" s="12">
        <f>F736</f>
        <v>100</v>
      </c>
      <c r="G735" s="12">
        <f t="shared" ref="G735:H735" si="409">G736</f>
        <v>0</v>
      </c>
      <c r="H735" s="12">
        <f t="shared" si="409"/>
        <v>0</v>
      </c>
    </row>
    <row r="736" spans="1:8" ht="54" x14ac:dyDescent="0.25">
      <c r="A736" s="19">
        <f t="shared" si="396"/>
        <v>724</v>
      </c>
      <c r="B736" s="10" t="s">
        <v>28</v>
      </c>
      <c r="C736" s="11" t="s">
        <v>533</v>
      </c>
      <c r="D736" s="24" t="s">
        <v>792</v>
      </c>
      <c r="E736" s="11">
        <v>240</v>
      </c>
      <c r="F736" s="12">
        <v>100</v>
      </c>
      <c r="G736" s="12">
        <v>0</v>
      </c>
      <c r="H736" s="12">
        <v>0</v>
      </c>
    </row>
    <row r="737" spans="1:8" x14ac:dyDescent="0.25">
      <c r="A737" s="18">
        <f t="shared" si="396"/>
        <v>725</v>
      </c>
      <c r="B737" s="14" t="s">
        <v>569</v>
      </c>
      <c r="C737" s="15" t="s">
        <v>570</v>
      </c>
      <c r="D737" s="15"/>
      <c r="E737" s="15"/>
      <c r="F737" s="16">
        <f>SUM(F742+F738+F780)</f>
        <v>99518.22</v>
      </c>
      <c r="G737" s="16">
        <f t="shared" ref="G737:H737" si="410">SUM(G742+G738+G780)</f>
        <v>82925.19</v>
      </c>
      <c r="H737" s="16">
        <f t="shared" si="410"/>
        <v>85797.069999999992</v>
      </c>
    </row>
    <row r="738" spans="1:8" s="32" customFormat="1" ht="108" x14ac:dyDescent="0.25">
      <c r="A738" s="19">
        <f t="shared" si="396"/>
        <v>726</v>
      </c>
      <c r="B738" s="10" t="s">
        <v>834</v>
      </c>
      <c r="C738" s="11" t="s">
        <v>570</v>
      </c>
      <c r="D738" s="24" t="s">
        <v>88</v>
      </c>
      <c r="E738" s="11"/>
      <c r="F738" s="12">
        <f>SUM(F739)</f>
        <v>2975</v>
      </c>
      <c r="G738" s="12">
        <f t="shared" ref="G738:H738" si="411">SUM(G739)</f>
        <v>0</v>
      </c>
      <c r="H738" s="12">
        <f t="shared" si="411"/>
        <v>0</v>
      </c>
    </row>
    <row r="739" spans="1:8" s="32" customFormat="1" ht="144" x14ac:dyDescent="0.25">
      <c r="A739" s="19">
        <f t="shared" si="396"/>
        <v>727</v>
      </c>
      <c r="B739" s="10" t="s">
        <v>835</v>
      </c>
      <c r="C739" s="11" t="s">
        <v>570</v>
      </c>
      <c r="D739" s="24" t="s">
        <v>90</v>
      </c>
      <c r="E739" s="11"/>
      <c r="F739" s="12">
        <f>SUM(F740)</f>
        <v>2975</v>
      </c>
      <c r="G739" s="12">
        <f t="shared" ref="G739:H739" si="412">SUM(G740)</f>
        <v>0</v>
      </c>
      <c r="H739" s="12">
        <f t="shared" si="412"/>
        <v>0</v>
      </c>
    </row>
    <row r="740" spans="1:8" s="32" customFormat="1" ht="36" x14ac:dyDescent="0.25">
      <c r="A740" s="19">
        <f t="shared" si="396"/>
        <v>728</v>
      </c>
      <c r="B740" s="10" t="s">
        <v>836</v>
      </c>
      <c r="C740" s="11" t="s">
        <v>570</v>
      </c>
      <c r="D740" s="24" t="s">
        <v>92</v>
      </c>
      <c r="E740" s="11"/>
      <c r="F740" s="12">
        <f>SUM(F741)</f>
        <v>2975</v>
      </c>
      <c r="G740" s="12">
        <f t="shared" ref="G740:H740" si="413">SUM(G741)</f>
        <v>0</v>
      </c>
      <c r="H740" s="12">
        <f t="shared" si="413"/>
        <v>0</v>
      </c>
    </row>
    <row r="741" spans="1:8" s="32" customFormat="1" ht="54" x14ac:dyDescent="0.25">
      <c r="A741" s="19">
        <f t="shared" si="396"/>
        <v>729</v>
      </c>
      <c r="B741" s="10" t="s">
        <v>28</v>
      </c>
      <c r="C741" s="11" t="s">
        <v>570</v>
      </c>
      <c r="D741" s="24" t="s">
        <v>92</v>
      </c>
      <c r="E741" s="11">
        <v>240</v>
      </c>
      <c r="F741" s="12">
        <f>2385+700-110</f>
        <v>2975</v>
      </c>
      <c r="G741" s="12">
        <v>0</v>
      </c>
      <c r="H741" s="12">
        <v>0</v>
      </c>
    </row>
    <row r="742" spans="1:8" ht="54" x14ac:dyDescent="0.25">
      <c r="A742" s="19">
        <f t="shared" si="396"/>
        <v>730</v>
      </c>
      <c r="B742" s="10" t="s">
        <v>467</v>
      </c>
      <c r="C742" s="11" t="s">
        <v>570</v>
      </c>
      <c r="D742" s="11" t="s">
        <v>468</v>
      </c>
      <c r="E742" s="11"/>
      <c r="F742" s="12">
        <f>SUM(F743+F747+F767)</f>
        <v>95256.63</v>
      </c>
      <c r="G742" s="12">
        <f t="shared" ref="G742:H742" si="414">SUM(G743+G747+G767)</f>
        <v>82925.19</v>
      </c>
      <c r="H742" s="12">
        <f t="shared" si="414"/>
        <v>85797.069999999992</v>
      </c>
    </row>
    <row r="743" spans="1:8" ht="39.75" customHeight="1" x14ac:dyDescent="0.25">
      <c r="A743" s="19">
        <f t="shared" si="396"/>
        <v>731</v>
      </c>
      <c r="B743" s="10" t="s">
        <v>486</v>
      </c>
      <c r="C743" s="11" t="s">
        <v>570</v>
      </c>
      <c r="D743" s="24" t="s">
        <v>487</v>
      </c>
      <c r="E743" s="11"/>
      <c r="F743" s="12">
        <f>SUM(F744)</f>
        <v>3724.21</v>
      </c>
      <c r="G743" s="12">
        <f t="shared" ref="G743:H743" si="415">SUM(G744)</f>
        <v>0</v>
      </c>
      <c r="H743" s="12">
        <f t="shared" si="415"/>
        <v>0</v>
      </c>
    </row>
    <row r="744" spans="1:8" ht="90" x14ac:dyDescent="0.25">
      <c r="A744" s="19">
        <f t="shared" si="396"/>
        <v>732</v>
      </c>
      <c r="B744" s="10" t="s">
        <v>781</v>
      </c>
      <c r="C744" s="11" t="s">
        <v>570</v>
      </c>
      <c r="D744" s="11" t="s">
        <v>782</v>
      </c>
      <c r="E744" s="11"/>
      <c r="F744" s="12">
        <f>SUM(F745:F746)</f>
        <v>3724.21</v>
      </c>
      <c r="G744" s="12">
        <f t="shared" ref="G744:H744" si="416">SUM(G745:G746)</f>
        <v>0</v>
      </c>
      <c r="H744" s="12">
        <f t="shared" si="416"/>
        <v>0</v>
      </c>
    </row>
    <row r="745" spans="1:8" x14ac:dyDescent="0.25">
      <c r="A745" s="19">
        <f t="shared" si="396"/>
        <v>733</v>
      </c>
      <c r="B745" s="10" t="s">
        <v>137</v>
      </c>
      <c r="C745" s="11" t="s">
        <v>570</v>
      </c>
      <c r="D745" s="11" t="s">
        <v>782</v>
      </c>
      <c r="E745" s="11">
        <v>610</v>
      </c>
      <c r="F745" s="12">
        <v>2369.9499999999998</v>
      </c>
      <c r="G745" s="12">
        <v>0</v>
      </c>
      <c r="H745" s="12">
        <v>0</v>
      </c>
    </row>
    <row r="746" spans="1:8" x14ac:dyDescent="0.25">
      <c r="A746" s="19">
        <f t="shared" si="396"/>
        <v>734</v>
      </c>
      <c r="B746" s="10" t="s">
        <v>143</v>
      </c>
      <c r="C746" s="11" t="s">
        <v>570</v>
      </c>
      <c r="D746" s="11" t="s">
        <v>782</v>
      </c>
      <c r="E746" s="11">
        <v>620</v>
      </c>
      <c r="F746" s="12">
        <v>1354.26</v>
      </c>
      <c r="G746" s="12">
        <v>0</v>
      </c>
      <c r="H746" s="12">
        <v>0</v>
      </c>
    </row>
    <row r="747" spans="1:8" ht="72" x14ac:dyDescent="0.25">
      <c r="A747" s="19">
        <f t="shared" si="396"/>
        <v>735</v>
      </c>
      <c r="B747" s="10" t="s">
        <v>510</v>
      </c>
      <c r="C747" s="11" t="s">
        <v>570</v>
      </c>
      <c r="D747" s="11" t="s">
        <v>511</v>
      </c>
      <c r="E747" s="11"/>
      <c r="F747" s="12">
        <f>SUM(F748+F750+F754+F758+F762+F764)</f>
        <v>37310.47</v>
      </c>
      <c r="G747" s="12">
        <f t="shared" ref="G747:H747" si="417">SUM(G748+G750+G754+G758+G762+G764)</f>
        <v>33048.42</v>
      </c>
      <c r="H747" s="12">
        <f t="shared" si="417"/>
        <v>34369.879999999997</v>
      </c>
    </row>
    <row r="748" spans="1:8" ht="162.75" customHeight="1" x14ac:dyDescent="0.25">
      <c r="A748" s="19">
        <f t="shared" si="396"/>
        <v>736</v>
      </c>
      <c r="B748" s="10" t="s">
        <v>571</v>
      </c>
      <c r="C748" s="11" t="s">
        <v>570</v>
      </c>
      <c r="D748" s="11" t="s">
        <v>572</v>
      </c>
      <c r="E748" s="11"/>
      <c r="F748" s="12">
        <f>SUM(F749)</f>
        <v>1988.2</v>
      </c>
      <c r="G748" s="12">
        <f t="shared" ref="G748:H748" si="418">SUM(G749)</f>
        <v>2067.8000000000002</v>
      </c>
      <c r="H748" s="12">
        <f t="shared" si="418"/>
        <v>2150.5</v>
      </c>
    </row>
    <row r="749" spans="1:8" s="32" customFormat="1" ht="54" x14ac:dyDescent="0.25">
      <c r="A749" s="19">
        <f t="shared" si="396"/>
        <v>737</v>
      </c>
      <c r="B749" s="10" t="s">
        <v>28</v>
      </c>
      <c r="C749" s="11" t="s">
        <v>570</v>
      </c>
      <c r="D749" s="11" t="s">
        <v>572</v>
      </c>
      <c r="E749" s="11" t="s">
        <v>29</v>
      </c>
      <c r="F749" s="12">
        <v>1988.2</v>
      </c>
      <c r="G749" s="12">
        <v>2067.8000000000002</v>
      </c>
      <c r="H749" s="12">
        <v>2150.5</v>
      </c>
    </row>
    <row r="750" spans="1:8" ht="36" x14ac:dyDescent="0.25">
      <c r="A750" s="19">
        <f t="shared" si="396"/>
        <v>738</v>
      </c>
      <c r="B750" s="10" t="s">
        <v>573</v>
      </c>
      <c r="C750" s="11" t="s">
        <v>570</v>
      </c>
      <c r="D750" s="11" t="s">
        <v>574</v>
      </c>
      <c r="E750" s="11"/>
      <c r="F750" s="12">
        <f>SUM(F751:F753)</f>
        <v>16443.600000000002</v>
      </c>
      <c r="G750" s="12">
        <f t="shared" ref="G750:H750" si="419">SUM(G751)</f>
        <v>17101.3</v>
      </c>
      <c r="H750" s="12">
        <f t="shared" si="419"/>
        <v>17785.099999999999</v>
      </c>
    </row>
    <row r="751" spans="1:8" ht="54" x14ac:dyDescent="0.25">
      <c r="A751" s="19">
        <f t="shared" si="396"/>
        <v>739</v>
      </c>
      <c r="B751" s="10" t="s">
        <v>28</v>
      </c>
      <c r="C751" s="11" t="s">
        <v>570</v>
      </c>
      <c r="D751" s="11" t="s">
        <v>574</v>
      </c>
      <c r="E751" s="11" t="s">
        <v>29</v>
      </c>
      <c r="F751" s="12">
        <v>11629.27</v>
      </c>
      <c r="G751" s="12">
        <v>17101.3</v>
      </c>
      <c r="H751" s="12">
        <v>17785.099999999999</v>
      </c>
    </row>
    <row r="752" spans="1:8" x14ac:dyDescent="0.25">
      <c r="A752" s="19">
        <f t="shared" si="396"/>
        <v>740</v>
      </c>
      <c r="B752" s="10" t="s">
        <v>137</v>
      </c>
      <c r="C752" s="11" t="s">
        <v>570</v>
      </c>
      <c r="D752" s="11" t="s">
        <v>574</v>
      </c>
      <c r="E752" s="11">
        <v>610</v>
      </c>
      <c r="F752" s="12">
        <v>3123.6</v>
      </c>
      <c r="G752" s="12">
        <v>0</v>
      </c>
      <c r="H752" s="12">
        <v>0</v>
      </c>
    </row>
    <row r="753" spans="1:8" x14ac:dyDescent="0.25">
      <c r="A753" s="19">
        <f t="shared" si="396"/>
        <v>741</v>
      </c>
      <c r="B753" s="10" t="s">
        <v>143</v>
      </c>
      <c r="C753" s="11" t="s">
        <v>570</v>
      </c>
      <c r="D753" s="11" t="s">
        <v>574</v>
      </c>
      <c r="E753" s="11">
        <v>620</v>
      </c>
      <c r="F753" s="12">
        <v>1690.73</v>
      </c>
      <c r="G753" s="12">
        <v>0</v>
      </c>
      <c r="H753" s="12">
        <v>0</v>
      </c>
    </row>
    <row r="754" spans="1:8" ht="108" x14ac:dyDescent="0.25">
      <c r="A754" s="19">
        <f t="shared" si="396"/>
        <v>742</v>
      </c>
      <c r="B754" s="10" t="s">
        <v>784</v>
      </c>
      <c r="C754" s="11" t="s">
        <v>570</v>
      </c>
      <c r="D754" s="24" t="s">
        <v>783</v>
      </c>
      <c r="E754" s="11"/>
      <c r="F754" s="12">
        <f>SUM(F755:F757)</f>
        <v>3929</v>
      </c>
      <c r="G754" s="12">
        <f t="shared" ref="G754:H754" si="420">SUM(G755:G757)</f>
        <v>0</v>
      </c>
      <c r="H754" s="12">
        <f t="shared" si="420"/>
        <v>0</v>
      </c>
    </row>
    <row r="755" spans="1:8" s="32" customFormat="1" ht="54" x14ac:dyDescent="0.25">
      <c r="A755" s="19">
        <f t="shared" si="396"/>
        <v>743</v>
      </c>
      <c r="B755" s="10" t="s">
        <v>28</v>
      </c>
      <c r="C755" s="11" t="s">
        <v>570</v>
      </c>
      <c r="D755" s="24" t="s">
        <v>783</v>
      </c>
      <c r="E755" s="11">
        <v>240</v>
      </c>
      <c r="F755" s="12">
        <v>0.09</v>
      </c>
      <c r="G755" s="12">
        <v>0</v>
      </c>
      <c r="H755" s="12">
        <v>0</v>
      </c>
    </row>
    <row r="756" spans="1:8" x14ac:dyDescent="0.25">
      <c r="A756" s="19">
        <f t="shared" si="396"/>
        <v>744</v>
      </c>
      <c r="B756" s="10" t="s">
        <v>137</v>
      </c>
      <c r="C756" s="11" t="s">
        <v>570</v>
      </c>
      <c r="D756" s="24" t="s">
        <v>783</v>
      </c>
      <c r="E756" s="11">
        <v>610</v>
      </c>
      <c r="F756" s="12">
        <v>1825.74</v>
      </c>
      <c r="G756" s="12">
        <v>0</v>
      </c>
      <c r="H756" s="12">
        <v>0</v>
      </c>
    </row>
    <row r="757" spans="1:8" x14ac:dyDescent="0.25">
      <c r="A757" s="19">
        <f t="shared" si="396"/>
        <v>745</v>
      </c>
      <c r="B757" s="10" t="s">
        <v>143</v>
      </c>
      <c r="C757" s="11" t="s">
        <v>570</v>
      </c>
      <c r="D757" s="24" t="s">
        <v>783</v>
      </c>
      <c r="E757" s="11">
        <v>620</v>
      </c>
      <c r="F757" s="12">
        <v>2103.17</v>
      </c>
      <c r="G757" s="12">
        <v>0</v>
      </c>
      <c r="H757" s="12">
        <v>0</v>
      </c>
    </row>
    <row r="758" spans="1:8" ht="54" x14ac:dyDescent="0.25">
      <c r="A758" s="19">
        <f t="shared" si="396"/>
        <v>746</v>
      </c>
      <c r="B758" s="10" t="s">
        <v>575</v>
      </c>
      <c r="C758" s="11" t="s">
        <v>570</v>
      </c>
      <c r="D758" s="11" t="s">
        <v>576</v>
      </c>
      <c r="E758" s="11"/>
      <c r="F758" s="12">
        <f>SUM(F759:F761)</f>
        <v>13345.529999999999</v>
      </c>
      <c r="G758" s="12">
        <f t="shared" ref="G758:H758" si="421">SUM(G759:G761)</f>
        <v>13879.32</v>
      </c>
      <c r="H758" s="12">
        <f t="shared" si="421"/>
        <v>14434.28</v>
      </c>
    </row>
    <row r="759" spans="1:8" s="32" customFormat="1" ht="54" x14ac:dyDescent="0.25">
      <c r="A759" s="19">
        <f t="shared" si="396"/>
        <v>747</v>
      </c>
      <c r="B759" s="10" t="s">
        <v>28</v>
      </c>
      <c r="C759" s="11" t="s">
        <v>570</v>
      </c>
      <c r="D759" s="11" t="s">
        <v>576</v>
      </c>
      <c r="E759" s="11" t="s">
        <v>29</v>
      </c>
      <c r="F759" s="12">
        <f>7145.53+20</f>
        <v>7165.53</v>
      </c>
      <c r="G759" s="12">
        <v>13879.32</v>
      </c>
      <c r="H759" s="12">
        <v>14434.28</v>
      </c>
    </row>
    <row r="760" spans="1:8" x14ac:dyDescent="0.25">
      <c r="A760" s="19">
        <f t="shared" si="396"/>
        <v>748</v>
      </c>
      <c r="B760" s="10" t="s">
        <v>137</v>
      </c>
      <c r="C760" s="11" t="s">
        <v>570</v>
      </c>
      <c r="D760" s="11" t="s">
        <v>576</v>
      </c>
      <c r="E760" s="11">
        <v>610</v>
      </c>
      <c r="F760" s="12">
        <v>4651.84</v>
      </c>
      <c r="G760" s="12">
        <v>0</v>
      </c>
      <c r="H760" s="12">
        <v>0</v>
      </c>
    </row>
    <row r="761" spans="1:8" x14ac:dyDescent="0.25">
      <c r="A761" s="19">
        <f t="shared" si="396"/>
        <v>749</v>
      </c>
      <c r="B761" s="10" t="s">
        <v>143</v>
      </c>
      <c r="C761" s="11" t="s">
        <v>570</v>
      </c>
      <c r="D761" s="11" t="s">
        <v>576</v>
      </c>
      <c r="E761" s="11">
        <v>620</v>
      </c>
      <c r="F761" s="12">
        <f>1548.16-20</f>
        <v>1528.16</v>
      </c>
      <c r="G761" s="12">
        <v>0</v>
      </c>
      <c r="H761" s="12">
        <v>0</v>
      </c>
    </row>
    <row r="762" spans="1:8" ht="54" x14ac:dyDescent="0.25">
      <c r="A762" s="19">
        <f t="shared" si="396"/>
        <v>750</v>
      </c>
      <c r="B762" s="10" t="s">
        <v>575</v>
      </c>
      <c r="C762" s="11" t="s">
        <v>570</v>
      </c>
      <c r="D762" s="24" t="s">
        <v>799</v>
      </c>
      <c r="E762" s="11"/>
      <c r="F762" s="12">
        <f>SUM(F763)</f>
        <v>1506.24</v>
      </c>
      <c r="G762" s="12">
        <f t="shared" ref="G762:H762" si="422">SUM(G763)</f>
        <v>0</v>
      </c>
      <c r="H762" s="12">
        <f t="shared" si="422"/>
        <v>0</v>
      </c>
    </row>
    <row r="763" spans="1:8" s="32" customFormat="1" ht="54" x14ac:dyDescent="0.25">
      <c r="A763" s="19">
        <f t="shared" si="396"/>
        <v>751</v>
      </c>
      <c r="B763" s="10" t="s">
        <v>28</v>
      </c>
      <c r="C763" s="11" t="s">
        <v>570</v>
      </c>
      <c r="D763" s="24" t="s">
        <v>799</v>
      </c>
      <c r="E763" s="11">
        <v>240</v>
      </c>
      <c r="F763" s="12">
        <v>1506.24</v>
      </c>
      <c r="G763" s="12">
        <v>0</v>
      </c>
      <c r="H763" s="12">
        <v>0</v>
      </c>
    </row>
    <row r="764" spans="1:8" ht="72" x14ac:dyDescent="0.25">
      <c r="A764" s="19">
        <f t="shared" si="396"/>
        <v>752</v>
      </c>
      <c r="B764" s="10" t="s">
        <v>798</v>
      </c>
      <c r="C764" s="11" t="s">
        <v>570</v>
      </c>
      <c r="D764" s="24" t="s">
        <v>797</v>
      </c>
      <c r="E764" s="11"/>
      <c r="F764" s="12">
        <f>SUM(F765:F766)</f>
        <v>97.899999999999991</v>
      </c>
      <c r="G764" s="12">
        <f t="shared" ref="G764:H764" si="423">SUM(G765:G766)</f>
        <v>0</v>
      </c>
      <c r="H764" s="12">
        <f t="shared" si="423"/>
        <v>0</v>
      </c>
    </row>
    <row r="765" spans="1:8" x14ac:dyDescent="0.25">
      <c r="A765" s="19">
        <f t="shared" si="396"/>
        <v>753</v>
      </c>
      <c r="B765" s="10" t="s">
        <v>137</v>
      </c>
      <c r="C765" s="11" t="s">
        <v>570</v>
      </c>
      <c r="D765" s="24" t="s">
        <v>797</v>
      </c>
      <c r="E765" s="11">
        <v>610</v>
      </c>
      <c r="F765" s="12">
        <v>67.099999999999994</v>
      </c>
      <c r="G765" s="12">
        <v>0</v>
      </c>
      <c r="H765" s="12">
        <v>0</v>
      </c>
    </row>
    <row r="766" spans="1:8" x14ac:dyDescent="0.25">
      <c r="A766" s="19">
        <f t="shared" si="396"/>
        <v>754</v>
      </c>
      <c r="B766" s="10" t="s">
        <v>143</v>
      </c>
      <c r="C766" s="11" t="s">
        <v>570</v>
      </c>
      <c r="D766" s="24" t="s">
        <v>797</v>
      </c>
      <c r="E766" s="11">
        <v>620</v>
      </c>
      <c r="F766" s="12">
        <v>30.8</v>
      </c>
      <c r="G766" s="12">
        <v>0</v>
      </c>
      <c r="H766" s="12">
        <v>0</v>
      </c>
    </row>
    <row r="767" spans="1:8" ht="90" x14ac:dyDescent="0.25">
      <c r="A767" s="19">
        <f t="shared" si="396"/>
        <v>755</v>
      </c>
      <c r="B767" s="10" t="s">
        <v>577</v>
      </c>
      <c r="C767" s="11" t="s">
        <v>570</v>
      </c>
      <c r="D767" s="11" t="s">
        <v>578</v>
      </c>
      <c r="E767" s="11"/>
      <c r="F767" s="12">
        <f>SUM(F768+F773+F771+F778)</f>
        <v>54221.95</v>
      </c>
      <c r="G767" s="12">
        <f t="shared" ref="G767:H767" si="424">SUM(G768+G773+G771)</f>
        <v>49876.77</v>
      </c>
      <c r="H767" s="12">
        <f t="shared" si="424"/>
        <v>51427.189999999995</v>
      </c>
    </row>
    <row r="768" spans="1:8" ht="36" x14ac:dyDescent="0.25">
      <c r="A768" s="19">
        <f t="shared" si="396"/>
        <v>756</v>
      </c>
      <c r="B768" s="10" t="s">
        <v>579</v>
      </c>
      <c r="C768" s="11" t="s">
        <v>570</v>
      </c>
      <c r="D768" s="11" t="s">
        <v>580</v>
      </c>
      <c r="E768" s="11"/>
      <c r="F768" s="12">
        <f>SUM(F769:F770)</f>
        <v>10415.15</v>
      </c>
      <c r="G768" s="12">
        <f t="shared" ref="G768:H768" si="425">SUM(G769:G770)</f>
        <v>10842.49</v>
      </c>
      <c r="H768" s="12">
        <f t="shared" si="425"/>
        <v>11246.96</v>
      </c>
    </row>
    <row r="769" spans="1:8" ht="36" x14ac:dyDescent="0.25">
      <c r="A769" s="19">
        <f t="shared" si="396"/>
        <v>757</v>
      </c>
      <c r="B769" s="10" t="s">
        <v>18</v>
      </c>
      <c r="C769" s="11" t="s">
        <v>570</v>
      </c>
      <c r="D769" s="11" t="s">
        <v>580</v>
      </c>
      <c r="E769" s="11" t="s">
        <v>19</v>
      </c>
      <c r="F769" s="12">
        <v>9482.6</v>
      </c>
      <c r="G769" s="12">
        <v>9897.6</v>
      </c>
      <c r="H769" s="12">
        <v>10293.9</v>
      </c>
    </row>
    <row r="770" spans="1:8" s="32" customFormat="1" ht="54" x14ac:dyDescent="0.25">
      <c r="A770" s="19">
        <f t="shared" si="396"/>
        <v>758</v>
      </c>
      <c r="B770" s="10" t="s">
        <v>28</v>
      </c>
      <c r="C770" s="11" t="s">
        <v>570</v>
      </c>
      <c r="D770" s="11" t="s">
        <v>580</v>
      </c>
      <c r="E770" s="11" t="s">
        <v>29</v>
      </c>
      <c r="F770" s="12">
        <v>932.55</v>
      </c>
      <c r="G770" s="12">
        <v>944.89</v>
      </c>
      <c r="H770" s="12">
        <v>953.06</v>
      </c>
    </row>
    <row r="771" spans="1:8" ht="162" x14ac:dyDescent="0.25">
      <c r="A771" s="19">
        <f t="shared" si="396"/>
        <v>759</v>
      </c>
      <c r="B771" s="10" t="s">
        <v>823</v>
      </c>
      <c r="C771" s="11" t="s">
        <v>570</v>
      </c>
      <c r="D771" s="24" t="s">
        <v>824</v>
      </c>
      <c r="E771" s="11"/>
      <c r="F771" s="12">
        <f>SUM(F772)</f>
        <v>140</v>
      </c>
      <c r="G771" s="12">
        <f t="shared" ref="G771:H771" si="426">SUM(G772)</f>
        <v>0</v>
      </c>
      <c r="H771" s="12">
        <f t="shared" si="426"/>
        <v>0</v>
      </c>
    </row>
    <row r="772" spans="1:8" x14ac:dyDescent="0.25">
      <c r="A772" s="19">
        <f t="shared" si="396"/>
        <v>760</v>
      </c>
      <c r="B772" s="10" t="s">
        <v>825</v>
      </c>
      <c r="C772" s="11" t="s">
        <v>570</v>
      </c>
      <c r="D772" s="24" t="s">
        <v>824</v>
      </c>
      <c r="E772" s="11">
        <v>360</v>
      </c>
      <c r="F772" s="12">
        <v>140</v>
      </c>
      <c r="G772" s="12">
        <v>0</v>
      </c>
      <c r="H772" s="12">
        <v>0</v>
      </c>
    </row>
    <row r="773" spans="1:8" ht="72" x14ac:dyDescent="0.25">
      <c r="A773" s="19">
        <f t="shared" si="396"/>
        <v>761</v>
      </c>
      <c r="B773" s="10" t="s">
        <v>581</v>
      </c>
      <c r="C773" s="11" t="s">
        <v>570</v>
      </c>
      <c r="D773" s="11" t="s">
        <v>582</v>
      </c>
      <c r="E773" s="11"/>
      <c r="F773" s="12">
        <f>SUM(F774:F777)</f>
        <v>43555.38</v>
      </c>
      <c r="G773" s="12">
        <f t="shared" ref="G773:H773" si="427">SUM(G774:G777)</f>
        <v>39034.28</v>
      </c>
      <c r="H773" s="12">
        <f t="shared" si="427"/>
        <v>40180.229999999996</v>
      </c>
    </row>
    <row r="774" spans="1:8" ht="36" x14ac:dyDescent="0.25">
      <c r="A774" s="19">
        <f t="shared" si="396"/>
        <v>762</v>
      </c>
      <c r="B774" s="10" t="s">
        <v>129</v>
      </c>
      <c r="C774" s="11" t="s">
        <v>570</v>
      </c>
      <c r="D774" s="11" t="s">
        <v>582</v>
      </c>
      <c r="E774" s="11" t="s">
        <v>130</v>
      </c>
      <c r="F774" s="12">
        <v>25163.4</v>
      </c>
      <c r="G774" s="12">
        <f>28136.88-6815.2</f>
        <v>21321.68</v>
      </c>
      <c r="H774" s="12">
        <f>29263.03-7087.8</f>
        <v>22175.23</v>
      </c>
    </row>
    <row r="775" spans="1:8" ht="54" x14ac:dyDescent="0.25">
      <c r="A775" s="19">
        <f t="shared" si="396"/>
        <v>763</v>
      </c>
      <c r="B775" s="10" t="s">
        <v>28</v>
      </c>
      <c r="C775" s="11" t="s">
        <v>570</v>
      </c>
      <c r="D775" s="11" t="s">
        <v>582</v>
      </c>
      <c r="E775" s="11" t="s">
        <v>29</v>
      </c>
      <c r="F775" s="12">
        <f>7923.02+110</f>
        <v>8033.02</v>
      </c>
      <c r="G775" s="12">
        <f>10872-8899.19</f>
        <v>1972.8099999999995</v>
      </c>
      <c r="H775" s="12">
        <f>10891.8-8899.19</f>
        <v>1992.6099999999988</v>
      </c>
    </row>
    <row r="776" spans="1:8" x14ac:dyDescent="0.25">
      <c r="A776" s="19">
        <f t="shared" ref="A776:A839" si="428">SUM(A775+1)</f>
        <v>764</v>
      </c>
      <c r="B776" s="10" t="s">
        <v>137</v>
      </c>
      <c r="C776" s="11" t="s">
        <v>570</v>
      </c>
      <c r="D776" s="11" t="s">
        <v>582</v>
      </c>
      <c r="E776" s="11">
        <v>610</v>
      </c>
      <c r="F776" s="12">
        <f>11748.25-1391.79</f>
        <v>10356.459999999999</v>
      </c>
      <c r="G776" s="12">
        <f>8924.59+6815.2</f>
        <v>15739.79</v>
      </c>
      <c r="H776" s="12">
        <f>8924.59+7087.8</f>
        <v>16012.39</v>
      </c>
    </row>
    <row r="777" spans="1:8" ht="36" x14ac:dyDescent="0.25">
      <c r="A777" s="19">
        <f t="shared" si="428"/>
        <v>765</v>
      </c>
      <c r="B777" s="10" t="s">
        <v>40</v>
      </c>
      <c r="C777" s="11" t="s">
        <v>570</v>
      </c>
      <c r="D777" s="11" t="s">
        <v>582</v>
      </c>
      <c r="E777" s="11" t="s">
        <v>41</v>
      </c>
      <c r="F777" s="12">
        <v>2.5</v>
      </c>
      <c r="G777" s="12">
        <f>25.4-25.4</f>
        <v>0</v>
      </c>
      <c r="H777" s="12">
        <f>25.4-25.4</f>
        <v>0</v>
      </c>
    </row>
    <row r="778" spans="1:8" ht="54" x14ac:dyDescent="0.25">
      <c r="A778" s="19">
        <f t="shared" si="428"/>
        <v>766</v>
      </c>
      <c r="B778" s="10" t="s">
        <v>857</v>
      </c>
      <c r="C778" s="11" t="s">
        <v>570</v>
      </c>
      <c r="D778" s="24" t="s">
        <v>856</v>
      </c>
      <c r="E778" s="11"/>
      <c r="F778" s="12">
        <f>SUM(F779)</f>
        <v>111.42</v>
      </c>
      <c r="G778" s="12">
        <f t="shared" ref="G778:H778" si="429">SUM(G779)</f>
        <v>0</v>
      </c>
      <c r="H778" s="12">
        <f t="shared" si="429"/>
        <v>0</v>
      </c>
    </row>
    <row r="779" spans="1:8" x14ac:dyDescent="0.25">
      <c r="A779" s="19">
        <f t="shared" si="428"/>
        <v>767</v>
      </c>
      <c r="B779" s="10" t="s">
        <v>143</v>
      </c>
      <c r="C779" s="11" t="s">
        <v>570</v>
      </c>
      <c r="D779" s="24" t="s">
        <v>856</v>
      </c>
      <c r="E779" s="11">
        <v>620</v>
      </c>
      <c r="F779" s="12">
        <v>111.42</v>
      </c>
      <c r="G779" s="12">
        <v>0</v>
      </c>
      <c r="H779" s="12">
        <v>0</v>
      </c>
    </row>
    <row r="780" spans="1:8" x14ac:dyDescent="0.25">
      <c r="A780" s="19">
        <f t="shared" si="428"/>
        <v>768</v>
      </c>
      <c r="B780" s="10" t="s">
        <v>22</v>
      </c>
      <c r="C780" s="11" t="s">
        <v>570</v>
      </c>
      <c r="D780" s="24" t="s">
        <v>23</v>
      </c>
      <c r="E780" s="11"/>
      <c r="F780" s="12">
        <f>SUM(F785+F781)</f>
        <v>1286.5899999999999</v>
      </c>
      <c r="G780" s="12">
        <f t="shared" ref="G780:H780" si="430">SUM(G785+G781)</f>
        <v>0</v>
      </c>
      <c r="H780" s="12">
        <f t="shared" si="430"/>
        <v>0</v>
      </c>
    </row>
    <row r="781" spans="1:8" ht="126" x14ac:dyDescent="0.25">
      <c r="A781" s="19">
        <f t="shared" si="428"/>
        <v>769</v>
      </c>
      <c r="B781" s="10" t="s">
        <v>846</v>
      </c>
      <c r="C781" s="11" t="s">
        <v>570</v>
      </c>
      <c r="D781" s="24" t="s">
        <v>845</v>
      </c>
      <c r="E781" s="11"/>
      <c r="F781" s="12">
        <f>SUM(F782:F784)</f>
        <v>1246.1499999999999</v>
      </c>
      <c r="G781" s="12">
        <f t="shared" ref="G781:H781" si="431">SUM(G782:G784)</f>
        <v>0</v>
      </c>
      <c r="H781" s="12">
        <f t="shared" si="431"/>
        <v>0</v>
      </c>
    </row>
    <row r="782" spans="1:8" ht="36" x14ac:dyDescent="0.25">
      <c r="A782" s="19">
        <f t="shared" si="428"/>
        <v>770</v>
      </c>
      <c r="B782" s="10" t="s">
        <v>129</v>
      </c>
      <c r="C782" s="11" t="s">
        <v>570</v>
      </c>
      <c r="D782" s="24" t="s">
        <v>845</v>
      </c>
      <c r="E782" s="11">
        <v>110</v>
      </c>
      <c r="F782" s="12">
        <v>583.76</v>
      </c>
      <c r="G782" s="12">
        <v>0</v>
      </c>
      <c r="H782" s="12">
        <v>0</v>
      </c>
    </row>
    <row r="783" spans="1:8" ht="36" x14ac:dyDescent="0.25">
      <c r="A783" s="19">
        <f t="shared" si="428"/>
        <v>771</v>
      </c>
      <c r="B783" s="10" t="s">
        <v>18</v>
      </c>
      <c r="C783" s="11" t="s">
        <v>570</v>
      </c>
      <c r="D783" s="24" t="s">
        <v>845</v>
      </c>
      <c r="E783" s="11">
        <v>120</v>
      </c>
      <c r="F783" s="12">
        <v>304.8</v>
      </c>
      <c r="G783" s="12">
        <v>0</v>
      </c>
      <c r="H783" s="12">
        <v>0</v>
      </c>
    </row>
    <row r="784" spans="1:8" x14ac:dyDescent="0.25">
      <c r="A784" s="19">
        <f t="shared" si="428"/>
        <v>772</v>
      </c>
      <c r="B784" s="10" t="s">
        <v>137</v>
      </c>
      <c r="C784" s="11" t="s">
        <v>570</v>
      </c>
      <c r="D784" s="24" t="s">
        <v>845</v>
      </c>
      <c r="E784" s="11">
        <v>610</v>
      </c>
      <c r="F784" s="12">
        <v>357.59</v>
      </c>
      <c r="G784" s="12">
        <v>0</v>
      </c>
      <c r="H784" s="12">
        <v>0</v>
      </c>
    </row>
    <row r="785" spans="1:8" ht="91.5" customHeight="1" x14ac:dyDescent="0.25">
      <c r="A785" s="19">
        <f t="shared" si="428"/>
        <v>773</v>
      </c>
      <c r="B785" s="10" t="s">
        <v>838</v>
      </c>
      <c r="C785" s="11" t="s">
        <v>570</v>
      </c>
      <c r="D785" s="24" t="s">
        <v>837</v>
      </c>
      <c r="E785" s="11"/>
      <c r="F785" s="12">
        <f>SUM(F786)</f>
        <v>40.44</v>
      </c>
      <c r="G785" s="12">
        <f t="shared" ref="G785:H785" si="432">SUM(G786)</f>
        <v>0</v>
      </c>
      <c r="H785" s="12">
        <f t="shared" si="432"/>
        <v>0</v>
      </c>
    </row>
    <row r="786" spans="1:8" ht="36" x14ac:dyDescent="0.25">
      <c r="A786" s="19">
        <f t="shared" si="428"/>
        <v>774</v>
      </c>
      <c r="B786" s="10" t="s">
        <v>18</v>
      </c>
      <c r="C786" s="11" t="s">
        <v>570</v>
      </c>
      <c r="D786" s="24" t="s">
        <v>837</v>
      </c>
      <c r="E786" s="11">
        <v>120</v>
      </c>
      <c r="F786" s="12">
        <v>40.44</v>
      </c>
      <c r="G786" s="12">
        <v>0</v>
      </c>
      <c r="H786" s="12">
        <v>0</v>
      </c>
    </row>
    <row r="787" spans="1:8" x14ac:dyDescent="0.25">
      <c r="A787" s="18">
        <f t="shared" si="428"/>
        <v>775</v>
      </c>
      <c r="B787" s="14" t="s">
        <v>583</v>
      </c>
      <c r="C787" s="15" t="s">
        <v>584</v>
      </c>
      <c r="D787" s="15"/>
      <c r="E787" s="15"/>
      <c r="F787" s="16">
        <f>SUM(F788+F840)</f>
        <v>158245.46000000002</v>
      </c>
      <c r="G787" s="16">
        <f t="shared" ref="G787:H787" si="433">SUM(G788+G840)</f>
        <v>150076.47</v>
      </c>
      <c r="H787" s="16">
        <f t="shared" si="433"/>
        <v>150721.57</v>
      </c>
    </row>
    <row r="788" spans="1:8" x14ac:dyDescent="0.25">
      <c r="A788" s="18">
        <f t="shared" si="428"/>
        <v>776</v>
      </c>
      <c r="B788" s="14" t="s">
        <v>585</v>
      </c>
      <c r="C788" s="15" t="s">
        <v>586</v>
      </c>
      <c r="D788" s="15"/>
      <c r="E788" s="15"/>
      <c r="F788" s="16">
        <f>SUM(F789+F793+F797+F833+F837)</f>
        <v>123208.71</v>
      </c>
      <c r="G788" s="16">
        <f t="shared" ref="G788:H788" si="434">SUM(G789+G793+G797+G833+G837)</f>
        <v>114702.17</v>
      </c>
      <c r="H788" s="16">
        <f t="shared" si="434"/>
        <v>113980.37</v>
      </c>
    </row>
    <row r="789" spans="1:8" ht="108" x14ac:dyDescent="0.25">
      <c r="A789" s="19">
        <f t="shared" si="428"/>
        <v>777</v>
      </c>
      <c r="B789" s="10" t="s">
        <v>87</v>
      </c>
      <c r="C789" s="11" t="s">
        <v>586</v>
      </c>
      <c r="D789" s="11" t="s">
        <v>88</v>
      </c>
      <c r="E789" s="11"/>
      <c r="F789" s="12">
        <f>SUM(F790)</f>
        <v>0</v>
      </c>
      <c r="G789" s="12">
        <f t="shared" ref="G789:H789" si="435">SUM(G790)</f>
        <v>2100</v>
      </c>
      <c r="H789" s="12">
        <f t="shared" si="435"/>
        <v>1600</v>
      </c>
    </row>
    <row r="790" spans="1:8" ht="144" x14ac:dyDescent="0.25">
      <c r="A790" s="19">
        <f t="shared" si="428"/>
        <v>778</v>
      </c>
      <c r="B790" s="10" t="s">
        <v>89</v>
      </c>
      <c r="C790" s="11" t="s">
        <v>586</v>
      </c>
      <c r="D790" s="11" t="s">
        <v>90</v>
      </c>
      <c r="E790" s="11"/>
      <c r="F790" s="12">
        <f>SUM(F791)</f>
        <v>0</v>
      </c>
      <c r="G790" s="12">
        <f t="shared" ref="G790:H790" si="436">SUM(G791)</f>
        <v>2100</v>
      </c>
      <c r="H790" s="12">
        <f t="shared" si="436"/>
        <v>1600</v>
      </c>
    </row>
    <row r="791" spans="1:8" ht="72" x14ac:dyDescent="0.25">
      <c r="A791" s="19">
        <f t="shared" si="428"/>
        <v>779</v>
      </c>
      <c r="B791" s="10" t="s">
        <v>587</v>
      </c>
      <c r="C791" s="11" t="s">
        <v>586</v>
      </c>
      <c r="D791" s="11" t="s">
        <v>588</v>
      </c>
      <c r="E791" s="11"/>
      <c r="F791" s="12">
        <f>SUM(F792)</f>
        <v>0</v>
      </c>
      <c r="G791" s="12">
        <f t="shared" ref="G791:H791" si="437">SUM(G792)</f>
        <v>2100</v>
      </c>
      <c r="H791" s="12">
        <f t="shared" si="437"/>
        <v>1600</v>
      </c>
    </row>
    <row r="792" spans="1:8" ht="54" x14ac:dyDescent="0.25">
      <c r="A792" s="19">
        <f t="shared" si="428"/>
        <v>780</v>
      </c>
      <c r="B792" s="10" t="s">
        <v>28</v>
      </c>
      <c r="C792" s="11" t="s">
        <v>586</v>
      </c>
      <c r="D792" s="11" t="s">
        <v>588</v>
      </c>
      <c r="E792" s="11" t="s">
        <v>29</v>
      </c>
      <c r="F792" s="12">
        <v>0</v>
      </c>
      <c r="G792" s="12">
        <f>1600+500</f>
        <v>2100</v>
      </c>
      <c r="H792" s="12">
        <v>1600</v>
      </c>
    </row>
    <row r="793" spans="1:8" ht="54" x14ac:dyDescent="0.25">
      <c r="A793" s="19">
        <f t="shared" si="428"/>
        <v>781</v>
      </c>
      <c r="B793" s="10" t="s">
        <v>467</v>
      </c>
      <c r="C793" s="11" t="s">
        <v>586</v>
      </c>
      <c r="D793" s="11" t="s">
        <v>468</v>
      </c>
      <c r="E793" s="11"/>
      <c r="F793" s="12">
        <f>SUM(F794)</f>
        <v>2257.44</v>
      </c>
      <c r="G793" s="12">
        <f t="shared" ref="G793:H793" si="438">SUM(G794)</f>
        <v>0</v>
      </c>
      <c r="H793" s="12">
        <f t="shared" si="438"/>
        <v>0</v>
      </c>
    </row>
    <row r="794" spans="1:8" ht="54" x14ac:dyDescent="0.25">
      <c r="A794" s="19">
        <f t="shared" si="428"/>
        <v>782</v>
      </c>
      <c r="B794" s="10" t="s">
        <v>486</v>
      </c>
      <c r="C794" s="11" t="s">
        <v>586</v>
      </c>
      <c r="D794" s="11" t="s">
        <v>487</v>
      </c>
      <c r="E794" s="11"/>
      <c r="F794" s="12">
        <f>SUM(F795)</f>
        <v>2257.44</v>
      </c>
      <c r="G794" s="12">
        <f t="shared" ref="G794:H794" si="439">SUM(G795)</f>
        <v>0</v>
      </c>
      <c r="H794" s="12">
        <f t="shared" si="439"/>
        <v>0</v>
      </c>
    </row>
    <row r="795" spans="1:8" ht="108" x14ac:dyDescent="0.25">
      <c r="A795" s="19">
        <f t="shared" si="428"/>
        <v>783</v>
      </c>
      <c r="B795" s="10" t="s">
        <v>589</v>
      </c>
      <c r="C795" s="11" t="s">
        <v>586</v>
      </c>
      <c r="D795" s="11" t="s">
        <v>590</v>
      </c>
      <c r="E795" s="11"/>
      <c r="F795" s="12">
        <f>SUM(F796)</f>
        <v>2257.44</v>
      </c>
      <c r="G795" s="12">
        <f t="shared" ref="G795:H795" si="440">SUM(G796)</f>
        <v>0</v>
      </c>
      <c r="H795" s="12">
        <f t="shared" si="440"/>
        <v>0</v>
      </c>
    </row>
    <row r="796" spans="1:8" x14ac:dyDescent="0.25">
      <c r="A796" s="19">
        <f t="shared" si="428"/>
        <v>784</v>
      </c>
      <c r="B796" s="10" t="s">
        <v>143</v>
      </c>
      <c r="C796" s="11" t="s">
        <v>586</v>
      </c>
      <c r="D796" s="11" t="s">
        <v>590</v>
      </c>
      <c r="E796" s="11" t="s">
        <v>144</v>
      </c>
      <c r="F796" s="12">
        <v>2257.44</v>
      </c>
      <c r="G796" s="12">
        <v>0</v>
      </c>
      <c r="H796" s="12">
        <v>0</v>
      </c>
    </row>
    <row r="797" spans="1:8" ht="54" x14ac:dyDescent="0.25">
      <c r="A797" s="19">
        <f t="shared" si="428"/>
        <v>785</v>
      </c>
      <c r="B797" s="10" t="s">
        <v>287</v>
      </c>
      <c r="C797" s="11" t="s">
        <v>586</v>
      </c>
      <c r="D797" s="11" t="s">
        <v>288</v>
      </c>
      <c r="E797" s="11"/>
      <c r="F797" s="12">
        <f>SUM(F798)</f>
        <v>120926.27</v>
      </c>
      <c r="G797" s="12">
        <f t="shared" ref="G797:H797" si="441">SUM(G798)</f>
        <v>112445.24</v>
      </c>
      <c r="H797" s="12">
        <f t="shared" si="441"/>
        <v>112223.44</v>
      </c>
    </row>
    <row r="798" spans="1:8" ht="54" x14ac:dyDescent="0.25">
      <c r="A798" s="19">
        <f t="shared" si="428"/>
        <v>786</v>
      </c>
      <c r="B798" s="10" t="s">
        <v>591</v>
      </c>
      <c r="C798" s="11" t="s">
        <v>586</v>
      </c>
      <c r="D798" s="11" t="s">
        <v>592</v>
      </c>
      <c r="E798" s="11"/>
      <c r="F798" s="12">
        <f>SUM(F799+F801+F803+F805+F807+F810+F813+F815+F817+F821+F823+F831+F819+F829+F827+F825)</f>
        <v>120926.27</v>
      </c>
      <c r="G798" s="12">
        <f t="shared" ref="G798:H798" si="442">SUM(G799+G801+G803+G805+G807+G810+G813+G815+G817+G821+G823+G831+G819+G829+G827)</f>
        <v>112445.24</v>
      </c>
      <c r="H798" s="12">
        <f t="shared" si="442"/>
        <v>112223.44</v>
      </c>
    </row>
    <row r="799" spans="1:8" ht="72" x14ac:dyDescent="0.25">
      <c r="A799" s="19">
        <f t="shared" si="428"/>
        <v>787</v>
      </c>
      <c r="B799" s="10" t="s">
        <v>593</v>
      </c>
      <c r="C799" s="11" t="s">
        <v>586</v>
      </c>
      <c r="D799" s="11" t="s">
        <v>594</v>
      </c>
      <c r="E799" s="11"/>
      <c r="F799" s="12">
        <f>SUM(F800)</f>
        <v>24484.7</v>
      </c>
      <c r="G799" s="12">
        <f t="shared" ref="G799:H799" si="443">SUM(G800)</f>
        <v>26148</v>
      </c>
      <c r="H799" s="12">
        <f t="shared" si="443"/>
        <v>27812</v>
      </c>
    </row>
    <row r="800" spans="1:8" x14ac:dyDescent="0.25">
      <c r="A800" s="19">
        <f t="shared" si="428"/>
        <v>788</v>
      </c>
      <c r="B800" s="10" t="s">
        <v>137</v>
      </c>
      <c r="C800" s="11" t="s">
        <v>586</v>
      </c>
      <c r="D800" s="11" t="s">
        <v>594</v>
      </c>
      <c r="E800" s="11" t="s">
        <v>138</v>
      </c>
      <c r="F800" s="12">
        <v>24484.7</v>
      </c>
      <c r="G800" s="12">
        <v>26148</v>
      </c>
      <c r="H800" s="12">
        <v>27812</v>
      </c>
    </row>
    <row r="801" spans="1:8" ht="54" x14ac:dyDescent="0.25">
      <c r="A801" s="19">
        <f t="shared" si="428"/>
        <v>789</v>
      </c>
      <c r="B801" s="10" t="s">
        <v>595</v>
      </c>
      <c r="C801" s="11" t="s">
        <v>586</v>
      </c>
      <c r="D801" s="11" t="s">
        <v>596</v>
      </c>
      <c r="E801" s="11"/>
      <c r="F801" s="12">
        <f>SUM(F802)</f>
        <v>71509.600000000006</v>
      </c>
      <c r="G801" s="12">
        <f t="shared" ref="G801:H801" si="444">SUM(G802)</f>
        <v>76376</v>
      </c>
      <c r="H801" s="12">
        <f t="shared" si="444"/>
        <v>81136.399999999994</v>
      </c>
    </row>
    <row r="802" spans="1:8" x14ac:dyDescent="0.25">
      <c r="A802" s="19">
        <f t="shared" si="428"/>
        <v>790</v>
      </c>
      <c r="B802" s="10" t="s">
        <v>137</v>
      </c>
      <c r="C802" s="11" t="s">
        <v>586</v>
      </c>
      <c r="D802" s="11" t="s">
        <v>596</v>
      </c>
      <c r="E802" s="11" t="s">
        <v>138</v>
      </c>
      <c r="F802" s="12">
        <v>71509.600000000006</v>
      </c>
      <c r="G802" s="12">
        <v>76376</v>
      </c>
      <c r="H802" s="12">
        <v>81136.399999999994</v>
      </c>
    </row>
    <row r="803" spans="1:8" ht="54" x14ac:dyDescent="0.25">
      <c r="A803" s="19">
        <f t="shared" si="428"/>
        <v>791</v>
      </c>
      <c r="B803" s="10" t="s">
        <v>597</v>
      </c>
      <c r="C803" s="11" t="s">
        <v>586</v>
      </c>
      <c r="D803" s="11" t="s">
        <v>598</v>
      </c>
      <c r="E803" s="11"/>
      <c r="F803" s="12">
        <f>SUM(F804)</f>
        <v>54.1</v>
      </c>
      <c r="G803" s="12">
        <f t="shared" ref="G803:H803" si="445">SUM(G804)</f>
        <v>54.1</v>
      </c>
      <c r="H803" s="12">
        <f t="shared" si="445"/>
        <v>54.1</v>
      </c>
    </row>
    <row r="804" spans="1:8" x14ac:dyDescent="0.25">
      <c r="A804" s="19">
        <f t="shared" si="428"/>
        <v>792</v>
      </c>
      <c r="B804" s="10" t="s">
        <v>137</v>
      </c>
      <c r="C804" s="11" t="s">
        <v>586</v>
      </c>
      <c r="D804" s="11" t="s">
        <v>598</v>
      </c>
      <c r="E804" s="11" t="s">
        <v>138</v>
      </c>
      <c r="F804" s="12">
        <v>54.1</v>
      </c>
      <c r="G804" s="12">
        <v>54.1</v>
      </c>
      <c r="H804" s="12">
        <v>54.1</v>
      </c>
    </row>
    <row r="805" spans="1:8" ht="36" x14ac:dyDescent="0.25">
      <c r="A805" s="19">
        <f t="shared" si="428"/>
        <v>793</v>
      </c>
      <c r="B805" s="10" t="s">
        <v>599</v>
      </c>
      <c r="C805" s="11" t="s">
        <v>586</v>
      </c>
      <c r="D805" s="11" t="s">
        <v>600</v>
      </c>
      <c r="E805" s="11"/>
      <c r="F805" s="12">
        <f>SUM(F806)</f>
        <v>1151</v>
      </c>
      <c r="G805" s="12">
        <f t="shared" ref="G805:H805" si="446">SUM(G806)</f>
        <v>151.6</v>
      </c>
      <c r="H805" s="12">
        <f t="shared" si="446"/>
        <v>151.6</v>
      </c>
    </row>
    <row r="806" spans="1:8" s="32" customFormat="1" ht="54" x14ac:dyDescent="0.25">
      <c r="A806" s="19">
        <f t="shared" si="428"/>
        <v>794</v>
      </c>
      <c r="B806" s="10" t="s">
        <v>28</v>
      </c>
      <c r="C806" s="11" t="s">
        <v>586</v>
      </c>
      <c r="D806" s="11" t="s">
        <v>600</v>
      </c>
      <c r="E806" s="11" t="s">
        <v>29</v>
      </c>
      <c r="F806" s="12">
        <f>1331-180</f>
        <v>1151</v>
      </c>
      <c r="G806" s="12">
        <v>151.6</v>
      </c>
      <c r="H806" s="12">
        <v>151.6</v>
      </c>
    </row>
    <row r="807" spans="1:8" ht="36" x14ac:dyDescent="0.25">
      <c r="A807" s="19">
        <f t="shared" si="428"/>
        <v>795</v>
      </c>
      <c r="B807" s="10" t="s">
        <v>601</v>
      </c>
      <c r="C807" s="11" t="s">
        <v>586</v>
      </c>
      <c r="D807" s="11" t="s">
        <v>602</v>
      </c>
      <c r="E807" s="11"/>
      <c r="F807" s="12">
        <f>SUM(F808:F809)</f>
        <v>2049.7399999999998</v>
      </c>
      <c r="G807" s="12">
        <f t="shared" ref="G807:H807" si="447">SUM(G808:G809)</f>
        <v>1948.74</v>
      </c>
      <c r="H807" s="12">
        <f t="shared" si="447"/>
        <v>1948.74</v>
      </c>
    </row>
    <row r="808" spans="1:8" ht="54" x14ac:dyDescent="0.25">
      <c r="A808" s="19">
        <f t="shared" si="428"/>
        <v>796</v>
      </c>
      <c r="B808" s="10" t="s">
        <v>28</v>
      </c>
      <c r="C808" s="11" t="s">
        <v>586</v>
      </c>
      <c r="D808" s="11" t="s">
        <v>602</v>
      </c>
      <c r="E808" s="11" t="s">
        <v>29</v>
      </c>
      <c r="F808" s="12">
        <f>290.37+101</f>
        <v>391.37</v>
      </c>
      <c r="G808" s="12">
        <v>974.37</v>
      </c>
      <c r="H808" s="12">
        <v>974.37</v>
      </c>
    </row>
    <row r="809" spans="1:8" x14ac:dyDescent="0.25">
      <c r="A809" s="19">
        <f t="shared" si="428"/>
        <v>797</v>
      </c>
      <c r="B809" s="10" t="s">
        <v>137</v>
      </c>
      <c r="C809" s="11" t="s">
        <v>586</v>
      </c>
      <c r="D809" s="11" t="s">
        <v>602</v>
      </c>
      <c r="E809" s="11" t="s">
        <v>138</v>
      </c>
      <c r="F809" s="12">
        <v>1658.37</v>
      </c>
      <c r="G809" s="12">
        <v>974.37</v>
      </c>
      <c r="H809" s="12">
        <v>974.37</v>
      </c>
    </row>
    <row r="810" spans="1:8" x14ac:dyDescent="0.25">
      <c r="A810" s="19">
        <f t="shared" si="428"/>
        <v>798</v>
      </c>
      <c r="B810" s="10" t="s">
        <v>603</v>
      </c>
      <c r="C810" s="11" t="s">
        <v>586</v>
      </c>
      <c r="D810" s="11" t="s">
        <v>604</v>
      </c>
      <c r="E810" s="11"/>
      <c r="F810" s="12">
        <f>SUM(F811:F812)</f>
        <v>247</v>
      </c>
      <c r="G810" s="12">
        <f t="shared" ref="G810:H810" si="448">SUM(G811:G812)</f>
        <v>247</v>
      </c>
      <c r="H810" s="12">
        <f t="shared" si="448"/>
        <v>247</v>
      </c>
    </row>
    <row r="811" spans="1:8" x14ac:dyDescent="0.25">
      <c r="A811" s="19">
        <f t="shared" si="428"/>
        <v>799</v>
      </c>
      <c r="B811" s="10" t="s">
        <v>203</v>
      </c>
      <c r="C811" s="11" t="s">
        <v>586</v>
      </c>
      <c r="D811" s="11" t="s">
        <v>604</v>
      </c>
      <c r="E811" s="11" t="s">
        <v>204</v>
      </c>
      <c r="F811" s="12">
        <v>75</v>
      </c>
      <c r="G811" s="12">
        <v>75</v>
      </c>
      <c r="H811" s="12">
        <v>75</v>
      </c>
    </row>
    <row r="812" spans="1:8" x14ac:dyDescent="0.25">
      <c r="A812" s="19">
        <f t="shared" si="428"/>
        <v>800</v>
      </c>
      <c r="B812" s="10" t="s">
        <v>137</v>
      </c>
      <c r="C812" s="11" t="s">
        <v>586</v>
      </c>
      <c r="D812" s="11" t="s">
        <v>604</v>
      </c>
      <c r="E812" s="11" t="s">
        <v>138</v>
      </c>
      <c r="F812" s="12">
        <v>172</v>
      </c>
      <c r="G812" s="12">
        <v>172</v>
      </c>
      <c r="H812" s="12">
        <v>172</v>
      </c>
    </row>
    <row r="813" spans="1:8" ht="36" x14ac:dyDescent="0.25">
      <c r="A813" s="19">
        <f t="shared" si="428"/>
        <v>801</v>
      </c>
      <c r="B813" s="10" t="s">
        <v>605</v>
      </c>
      <c r="C813" s="11" t="s">
        <v>586</v>
      </c>
      <c r="D813" s="11" t="s">
        <v>606</v>
      </c>
      <c r="E813" s="11"/>
      <c r="F813" s="12">
        <f>SUM(F814)</f>
        <v>639.20000000000005</v>
      </c>
      <c r="G813" s="12">
        <f t="shared" ref="G813:H813" si="449">SUM(G814)</f>
        <v>539.20000000000005</v>
      </c>
      <c r="H813" s="12">
        <f t="shared" si="449"/>
        <v>539.20000000000005</v>
      </c>
    </row>
    <row r="814" spans="1:8" ht="54" x14ac:dyDescent="0.25">
      <c r="A814" s="19">
        <f t="shared" si="428"/>
        <v>802</v>
      </c>
      <c r="B814" s="10" t="s">
        <v>28</v>
      </c>
      <c r="C814" s="11" t="s">
        <v>586</v>
      </c>
      <c r="D814" s="11" t="s">
        <v>606</v>
      </c>
      <c r="E814" s="11" t="s">
        <v>29</v>
      </c>
      <c r="F814" s="12">
        <f>539.2+100</f>
        <v>639.20000000000005</v>
      </c>
      <c r="G814" s="12">
        <v>539.20000000000005</v>
      </c>
      <c r="H814" s="12">
        <v>539.20000000000005</v>
      </c>
    </row>
    <row r="815" spans="1:8" ht="54" x14ac:dyDescent="0.25">
      <c r="A815" s="19">
        <f t="shared" si="428"/>
        <v>803</v>
      </c>
      <c r="B815" s="10" t="s">
        <v>607</v>
      </c>
      <c r="C815" s="11" t="s">
        <v>586</v>
      </c>
      <c r="D815" s="11" t="s">
        <v>608</v>
      </c>
      <c r="E815" s="11"/>
      <c r="F815" s="12">
        <f>SUM(F816)</f>
        <v>52</v>
      </c>
      <c r="G815" s="12">
        <f t="shared" ref="G815:H815" si="450">SUM(G816)</f>
        <v>52</v>
      </c>
      <c r="H815" s="12">
        <f t="shared" si="450"/>
        <v>52</v>
      </c>
    </row>
    <row r="816" spans="1:8" x14ac:dyDescent="0.25">
      <c r="A816" s="19">
        <f t="shared" si="428"/>
        <v>804</v>
      </c>
      <c r="B816" s="10" t="s">
        <v>137</v>
      </c>
      <c r="C816" s="11" t="s">
        <v>586</v>
      </c>
      <c r="D816" s="11" t="s">
        <v>608</v>
      </c>
      <c r="E816" s="11" t="s">
        <v>138</v>
      </c>
      <c r="F816" s="12">
        <v>52</v>
      </c>
      <c r="G816" s="12">
        <v>52</v>
      </c>
      <c r="H816" s="12">
        <v>52</v>
      </c>
    </row>
    <row r="817" spans="1:8" ht="126" x14ac:dyDescent="0.25">
      <c r="A817" s="19">
        <f t="shared" si="428"/>
        <v>805</v>
      </c>
      <c r="B817" s="10" t="s">
        <v>609</v>
      </c>
      <c r="C817" s="11" t="s">
        <v>586</v>
      </c>
      <c r="D817" s="11" t="s">
        <v>610</v>
      </c>
      <c r="E817" s="11"/>
      <c r="F817" s="12">
        <f>SUM(F818)</f>
        <v>459.36</v>
      </c>
      <c r="G817" s="12">
        <f t="shared" ref="G817:H817" si="451">SUM(G818)</f>
        <v>900</v>
      </c>
      <c r="H817" s="12">
        <f t="shared" si="451"/>
        <v>0</v>
      </c>
    </row>
    <row r="818" spans="1:8" x14ac:dyDescent="0.25">
      <c r="A818" s="19">
        <f t="shared" si="428"/>
        <v>806</v>
      </c>
      <c r="B818" s="10" t="s">
        <v>137</v>
      </c>
      <c r="C818" s="11" t="s">
        <v>586</v>
      </c>
      <c r="D818" s="11" t="s">
        <v>610</v>
      </c>
      <c r="E818" s="11" t="s">
        <v>138</v>
      </c>
      <c r="F818" s="12">
        <v>459.36</v>
      </c>
      <c r="G818" s="12">
        <f>1300-400</f>
        <v>900</v>
      </c>
      <c r="H818" s="12">
        <v>0</v>
      </c>
    </row>
    <row r="819" spans="1:8" ht="54" x14ac:dyDescent="0.25">
      <c r="A819" s="19">
        <f t="shared" si="428"/>
        <v>807</v>
      </c>
      <c r="B819" s="10" t="s">
        <v>827</v>
      </c>
      <c r="C819" s="11" t="s">
        <v>586</v>
      </c>
      <c r="D819" s="24" t="s">
        <v>826</v>
      </c>
      <c r="E819" s="11"/>
      <c r="F819" s="12">
        <f>SUM(F820)</f>
        <v>2956.57</v>
      </c>
      <c r="G819" s="12">
        <f t="shared" ref="G819:H819" si="452">SUM(G820)</f>
        <v>400</v>
      </c>
      <c r="H819" s="12">
        <f t="shared" si="452"/>
        <v>0</v>
      </c>
    </row>
    <row r="820" spans="1:8" x14ac:dyDescent="0.25">
      <c r="A820" s="19">
        <f t="shared" si="428"/>
        <v>808</v>
      </c>
      <c r="B820" s="10" t="s">
        <v>137</v>
      </c>
      <c r="C820" s="11" t="s">
        <v>586</v>
      </c>
      <c r="D820" s="24" t="s">
        <v>826</v>
      </c>
      <c r="E820" s="11" t="s">
        <v>138</v>
      </c>
      <c r="F820" s="12">
        <v>2956.57</v>
      </c>
      <c r="G820" s="12">
        <v>400</v>
      </c>
      <c r="H820" s="12"/>
    </row>
    <row r="821" spans="1:8" ht="162" x14ac:dyDescent="0.25">
      <c r="A821" s="19">
        <f t="shared" si="428"/>
        <v>809</v>
      </c>
      <c r="B821" s="10" t="s">
        <v>611</v>
      </c>
      <c r="C821" s="11" t="s">
        <v>586</v>
      </c>
      <c r="D821" s="11" t="s">
        <v>612</v>
      </c>
      <c r="E821" s="11"/>
      <c r="F821" s="12">
        <f>SUM(F822)</f>
        <v>162.4</v>
      </c>
      <c r="G821" s="12">
        <f t="shared" ref="G821:H821" si="453">SUM(G822)</f>
        <v>282.39999999999998</v>
      </c>
      <c r="H821" s="12">
        <f t="shared" si="453"/>
        <v>282.39999999999998</v>
      </c>
    </row>
    <row r="822" spans="1:8" x14ac:dyDescent="0.25">
      <c r="A822" s="19">
        <f t="shared" si="428"/>
        <v>810</v>
      </c>
      <c r="B822" s="10" t="s">
        <v>137</v>
      </c>
      <c r="C822" s="11" t="s">
        <v>586</v>
      </c>
      <c r="D822" s="11" t="s">
        <v>612</v>
      </c>
      <c r="E822" s="11" t="s">
        <v>138</v>
      </c>
      <c r="F822" s="12">
        <v>162.4</v>
      </c>
      <c r="G822" s="12">
        <v>282.39999999999998</v>
      </c>
      <c r="H822" s="12">
        <v>282.39999999999998</v>
      </c>
    </row>
    <row r="823" spans="1:8" ht="126" x14ac:dyDescent="0.25">
      <c r="A823" s="19">
        <f t="shared" si="428"/>
        <v>811</v>
      </c>
      <c r="B823" s="10" t="s">
        <v>613</v>
      </c>
      <c r="C823" s="11" t="s">
        <v>586</v>
      </c>
      <c r="D823" s="11" t="s">
        <v>614</v>
      </c>
      <c r="E823" s="11"/>
      <c r="F823" s="12">
        <f>SUM(F824)</f>
        <v>5261.2</v>
      </c>
      <c r="G823" s="12">
        <f t="shared" ref="G823:H823" si="454">SUM(G824)</f>
        <v>5346.2</v>
      </c>
      <c r="H823" s="12">
        <f t="shared" si="454"/>
        <v>0</v>
      </c>
    </row>
    <row r="824" spans="1:8" x14ac:dyDescent="0.25">
      <c r="A824" s="19">
        <f t="shared" si="428"/>
        <v>812</v>
      </c>
      <c r="B824" s="10" t="s">
        <v>137</v>
      </c>
      <c r="C824" s="11" t="s">
        <v>586</v>
      </c>
      <c r="D824" s="11" t="s">
        <v>614</v>
      </c>
      <c r="E824" s="11" t="s">
        <v>138</v>
      </c>
      <c r="F824" s="12">
        <v>5261.2</v>
      </c>
      <c r="G824" s="12">
        <v>5346.2</v>
      </c>
      <c r="H824" s="12">
        <v>0</v>
      </c>
    </row>
    <row r="825" spans="1:8" ht="72" x14ac:dyDescent="0.25">
      <c r="A825" s="19">
        <f t="shared" si="428"/>
        <v>813</v>
      </c>
      <c r="B825" s="35" t="s">
        <v>871</v>
      </c>
      <c r="C825" s="11" t="s">
        <v>586</v>
      </c>
      <c r="D825" s="24" t="s">
        <v>880</v>
      </c>
      <c r="E825" s="11"/>
      <c r="F825" s="12">
        <f>F826</f>
        <v>4750</v>
      </c>
      <c r="G825" s="12">
        <f t="shared" ref="G825:H825" si="455">G826</f>
        <v>0</v>
      </c>
      <c r="H825" s="12">
        <f t="shared" si="455"/>
        <v>0</v>
      </c>
    </row>
    <row r="826" spans="1:8" x14ac:dyDescent="0.25">
      <c r="A826" s="19">
        <f t="shared" si="428"/>
        <v>814</v>
      </c>
      <c r="B826" s="10" t="s">
        <v>137</v>
      </c>
      <c r="C826" s="11" t="s">
        <v>586</v>
      </c>
      <c r="D826" s="24" t="s">
        <v>880</v>
      </c>
      <c r="E826" s="11">
        <v>610</v>
      </c>
      <c r="F826" s="12">
        <v>4750</v>
      </c>
      <c r="G826" s="12">
        <v>0</v>
      </c>
      <c r="H826" s="12">
        <v>0</v>
      </c>
    </row>
    <row r="827" spans="1:8" ht="72" x14ac:dyDescent="0.25">
      <c r="A827" s="19">
        <f t="shared" si="428"/>
        <v>815</v>
      </c>
      <c r="B827" s="35" t="s">
        <v>871</v>
      </c>
      <c r="C827" s="11" t="s">
        <v>586</v>
      </c>
      <c r="D827" s="24" t="s">
        <v>870</v>
      </c>
      <c r="E827" s="11"/>
      <c r="F827" s="12">
        <f>F828</f>
        <v>0</v>
      </c>
      <c r="G827" s="12">
        <f t="shared" ref="G827:H827" si="456">G828</f>
        <v>0</v>
      </c>
      <c r="H827" s="12">
        <f t="shared" si="456"/>
        <v>0</v>
      </c>
    </row>
    <row r="828" spans="1:8" x14ac:dyDescent="0.25">
      <c r="A828" s="19">
        <f t="shared" si="428"/>
        <v>816</v>
      </c>
      <c r="B828" s="10" t="s">
        <v>137</v>
      </c>
      <c r="C828" s="11" t="s">
        <v>586</v>
      </c>
      <c r="D828" s="24" t="s">
        <v>870</v>
      </c>
      <c r="E828" s="11">
        <v>610</v>
      </c>
      <c r="F828" s="12">
        <f>4750-4750</f>
        <v>0</v>
      </c>
      <c r="G828" s="12">
        <v>0</v>
      </c>
      <c r="H828" s="12">
        <v>0</v>
      </c>
    </row>
    <row r="829" spans="1:8" ht="108" x14ac:dyDescent="0.25">
      <c r="A829" s="19">
        <f t="shared" si="428"/>
        <v>817</v>
      </c>
      <c r="B829" s="10" t="s">
        <v>840</v>
      </c>
      <c r="C829" s="11" t="s">
        <v>586</v>
      </c>
      <c r="D829" s="24" t="s">
        <v>839</v>
      </c>
      <c r="E829" s="11"/>
      <c r="F829" s="12">
        <f>SUM(F830)</f>
        <v>6909.4</v>
      </c>
      <c r="G829" s="12">
        <f t="shared" ref="G829:H829" si="457">SUM(G830)</f>
        <v>0</v>
      </c>
      <c r="H829" s="12">
        <f t="shared" si="457"/>
        <v>0</v>
      </c>
    </row>
    <row r="830" spans="1:8" x14ac:dyDescent="0.25">
      <c r="A830" s="19">
        <f t="shared" si="428"/>
        <v>818</v>
      </c>
      <c r="B830" s="10" t="s">
        <v>137</v>
      </c>
      <c r="C830" s="11" t="s">
        <v>586</v>
      </c>
      <c r="D830" s="24" t="s">
        <v>839</v>
      </c>
      <c r="E830" s="11">
        <v>610</v>
      </c>
      <c r="F830" s="12">
        <v>6909.4</v>
      </c>
      <c r="G830" s="12">
        <v>0</v>
      </c>
      <c r="H830" s="12">
        <v>0</v>
      </c>
    </row>
    <row r="831" spans="1:8" ht="72" x14ac:dyDescent="0.25">
      <c r="A831" s="19">
        <f t="shared" si="428"/>
        <v>819</v>
      </c>
      <c r="B831" s="10" t="s">
        <v>615</v>
      </c>
      <c r="C831" s="11" t="s">
        <v>586</v>
      </c>
      <c r="D831" s="11" t="s">
        <v>616</v>
      </c>
      <c r="E831" s="11"/>
      <c r="F831" s="12">
        <f>SUM(F832)</f>
        <v>240</v>
      </c>
      <c r="G831" s="12">
        <f t="shared" ref="G831:H831" si="458">SUM(G832)</f>
        <v>0</v>
      </c>
      <c r="H831" s="12">
        <f t="shared" si="458"/>
        <v>0</v>
      </c>
    </row>
    <row r="832" spans="1:8" x14ac:dyDescent="0.25">
      <c r="A832" s="19">
        <f t="shared" si="428"/>
        <v>820</v>
      </c>
      <c r="B832" s="10" t="s">
        <v>137</v>
      </c>
      <c r="C832" s="11" t="s">
        <v>586</v>
      </c>
      <c r="D832" s="11" t="s">
        <v>616</v>
      </c>
      <c r="E832" s="11" t="s">
        <v>138</v>
      </c>
      <c r="F832" s="12">
        <v>240</v>
      </c>
      <c r="G832" s="12">
        <v>0</v>
      </c>
      <c r="H832" s="12">
        <v>0</v>
      </c>
    </row>
    <row r="833" spans="1:8" ht="72" x14ac:dyDescent="0.25">
      <c r="A833" s="19">
        <f t="shared" si="428"/>
        <v>821</v>
      </c>
      <c r="B833" s="10" t="s">
        <v>197</v>
      </c>
      <c r="C833" s="11" t="s">
        <v>586</v>
      </c>
      <c r="D833" s="11" t="s">
        <v>198</v>
      </c>
      <c r="E833" s="11"/>
      <c r="F833" s="12">
        <f>F834</f>
        <v>0</v>
      </c>
      <c r="G833" s="12">
        <v>131.93</v>
      </c>
      <c r="H833" s="12">
        <v>131.93</v>
      </c>
    </row>
    <row r="834" spans="1:8" ht="90" x14ac:dyDescent="0.25">
      <c r="A834" s="19">
        <f t="shared" si="428"/>
        <v>822</v>
      </c>
      <c r="B834" s="10" t="s">
        <v>617</v>
      </c>
      <c r="C834" s="11" t="s">
        <v>586</v>
      </c>
      <c r="D834" s="11" t="s">
        <v>618</v>
      </c>
      <c r="E834" s="11"/>
      <c r="F834" s="12">
        <f>SUM(F835)</f>
        <v>0</v>
      </c>
      <c r="G834" s="12">
        <f t="shared" ref="G834:H834" si="459">SUM(G835)</f>
        <v>131.93</v>
      </c>
      <c r="H834" s="12">
        <f t="shared" si="459"/>
        <v>131.93</v>
      </c>
    </row>
    <row r="835" spans="1:8" ht="54" x14ac:dyDescent="0.25">
      <c r="A835" s="19">
        <f t="shared" si="428"/>
        <v>823</v>
      </c>
      <c r="B835" s="10" t="s">
        <v>619</v>
      </c>
      <c r="C835" s="11" t="s">
        <v>586</v>
      </c>
      <c r="D835" s="11" t="s">
        <v>620</v>
      </c>
      <c r="E835" s="11"/>
      <c r="F835" s="12">
        <f>SUM(F836)</f>
        <v>0</v>
      </c>
      <c r="G835" s="12">
        <f t="shared" ref="G835:H835" si="460">SUM(G836)</f>
        <v>131.93</v>
      </c>
      <c r="H835" s="12">
        <f t="shared" si="460"/>
        <v>131.93</v>
      </c>
    </row>
    <row r="836" spans="1:8" x14ac:dyDescent="0.25">
      <c r="A836" s="19">
        <f t="shared" si="428"/>
        <v>824</v>
      </c>
      <c r="B836" s="10" t="s">
        <v>137</v>
      </c>
      <c r="C836" s="11" t="s">
        <v>586</v>
      </c>
      <c r="D836" s="11" t="s">
        <v>620</v>
      </c>
      <c r="E836" s="11" t="s">
        <v>138</v>
      </c>
      <c r="F836" s="12">
        <v>0</v>
      </c>
      <c r="G836" s="12">
        <v>131.93</v>
      </c>
      <c r="H836" s="12">
        <v>131.93</v>
      </c>
    </row>
    <row r="837" spans="1:8" ht="90" x14ac:dyDescent="0.25">
      <c r="A837" s="19">
        <f t="shared" si="428"/>
        <v>825</v>
      </c>
      <c r="B837" s="10" t="s">
        <v>176</v>
      </c>
      <c r="C837" s="11" t="s">
        <v>586</v>
      </c>
      <c r="D837" s="11" t="s">
        <v>177</v>
      </c>
      <c r="E837" s="11"/>
      <c r="F837" s="12">
        <f>SUM(F838)</f>
        <v>25</v>
      </c>
      <c r="G837" s="12">
        <f t="shared" ref="G837:H837" si="461">SUM(G838)</f>
        <v>25</v>
      </c>
      <c r="H837" s="12">
        <f t="shared" si="461"/>
        <v>25</v>
      </c>
    </row>
    <row r="838" spans="1:8" ht="54" x14ac:dyDescent="0.25">
      <c r="A838" s="19">
        <f t="shared" si="428"/>
        <v>826</v>
      </c>
      <c r="B838" s="10" t="s">
        <v>567</v>
      </c>
      <c r="C838" s="11" t="s">
        <v>586</v>
      </c>
      <c r="D838" s="11" t="s">
        <v>568</v>
      </c>
      <c r="E838" s="11"/>
      <c r="F838" s="12">
        <f>SUM(F839)</f>
        <v>25</v>
      </c>
      <c r="G838" s="12">
        <f t="shared" ref="G838:H838" si="462">SUM(G839)</f>
        <v>25</v>
      </c>
      <c r="H838" s="12">
        <f t="shared" si="462"/>
        <v>25</v>
      </c>
    </row>
    <row r="839" spans="1:8" x14ac:dyDescent="0.25">
      <c r="A839" s="19">
        <f t="shared" si="428"/>
        <v>827</v>
      </c>
      <c r="B839" s="10" t="s">
        <v>137</v>
      </c>
      <c r="C839" s="11" t="s">
        <v>586</v>
      </c>
      <c r="D839" s="11" t="s">
        <v>568</v>
      </c>
      <c r="E839" s="11" t="s">
        <v>138</v>
      </c>
      <c r="F839" s="12">
        <v>25</v>
      </c>
      <c r="G839" s="12">
        <v>25</v>
      </c>
      <c r="H839" s="12">
        <v>25</v>
      </c>
    </row>
    <row r="840" spans="1:8" ht="36" x14ac:dyDescent="0.25">
      <c r="A840" s="18">
        <f t="shared" ref="A840:A903" si="463">SUM(A839+1)</f>
        <v>828</v>
      </c>
      <c r="B840" s="14" t="s">
        <v>621</v>
      </c>
      <c r="C840" s="15" t="s">
        <v>622</v>
      </c>
      <c r="D840" s="15"/>
      <c r="E840" s="15"/>
      <c r="F840" s="16">
        <f>SUM(F841+F846)</f>
        <v>35036.75</v>
      </c>
      <c r="G840" s="16">
        <f t="shared" ref="G840:H840" si="464">SUM(G841+G846)</f>
        <v>35374.299999999996</v>
      </c>
      <c r="H840" s="16">
        <f t="shared" si="464"/>
        <v>36741.199999999997</v>
      </c>
    </row>
    <row r="841" spans="1:8" ht="54" x14ac:dyDescent="0.25">
      <c r="A841" s="19">
        <f t="shared" si="463"/>
        <v>829</v>
      </c>
      <c r="B841" s="10" t="s">
        <v>287</v>
      </c>
      <c r="C841" s="11" t="s">
        <v>622</v>
      </c>
      <c r="D841" s="11" t="s">
        <v>288</v>
      </c>
      <c r="E841" s="11"/>
      <c r="F841" s="12">
        <f>SUM(F842)</f>
        <v>34649.5</v>
      </c>
      <c r="G841" s="12">
        <f t="shared" ref="G841:H841" si="465">SUM(G842)</f>
        <v>35374.299999999996</v>
      </c>
      <c r="H841" s="12">
        <f t="shared" si="465"/>
        <v>36741.199999999997</v>
      </c>
    </row>
    <row r="842" spans="1:8" ht="72" x14ac:dyDescent="0.25">
      <c r="A842" s="19">
        <f t="shared" si="463"/>
        <v>830</v>
      </c>
      <c r="B842" s="10" t="s">
        <v>623</v>
      </c>
      <c r="C842" s="11" t="s">
        <v>622</v>
      </c>
      <c r="D842" s="11" t="s">
        <v>624</v>
      </c>
      <c r="E842" s="11"/>
      <c r="F842" s="12">
        <f>SUM(F843)</f>
        <v>34649.5</v>
      </c>
      <c r="G842" s="12">
        <f t="shared" ref="G842:H842" si="466">SUM(G843)</f>
        <v>35374.299999999996</v>
      </c>
      <c r="H842" s="12">
        <f t="shared" si="466"/>
        <v>36741.199999999997</v>
      </c>
    </row>
    <row r="843" spans="1:8" ht="36" x14ac:dyDescent="0.25">
      <c r="A843" s="19">
        <f t="shared" si="463"/>
        <v>831</v>
      </c>
      <c r="B843" s="10" t="s">
        <v>625</v>
      </c>
      <c r="C843" s="11" t="s">
        <v>622</v>
      </c>
      <c r="D843" s="11" t="s">
        <v>626</v>
      </c>
      <c r="E843" s="11"/>
      <c r="F843" s="12">
        <f>SUM(F844:F845)</f>
        <v>34649.5</v>
      </c>
      <c r="G843" s="12">
        <f t="shared" ref="G843:H843" si="467">SUM(G844:G845)</f>
        <v>35374.299999999996</v>
      </c>
      <c r="H843" s="12">
        <f t="shared" si="467"/>
        <v>36741.199999999997</v>
      </c>
    </row>
    <row r="844" spans="1:8" ht="36" x14ac:dyDescent="0.25">
      <c r="A844" s="19">
        <f t="shared" si="463"/>
        <v>832</v>
      </c>
      <c r="B844" s="10" t="s">
        <v>129</v>
      </c>
      <c r="C844" s="11" t="s">
        <v>622</v>
      </c>
      <c r="D844" s="11" t="s">
        <v>626</v>
      </c>
      <c r="E844" s="11" t="s">
        <v>130</v>
      </c>
      <c r="F844" s="12">
        <v>33422.800000000003</v>
      </c>
      <c r="G844" s="12">
        <v>34147.599999999999</v>
      </c>
      <c r="H844" s="12">
        <v>35514.5</v>
      </c>
    </row>
    <row r="845" spans="1:8" s="32" customFormat="1" ht="54" x14ac:dyDescent="0.25">
      <c r="A845" s="19">
        <f t="shared" si="463"/>
        <v>833</v>
      </c>
      <c r="B845" s="10" t="s">
        <v>28</v>
      </c>
      <c r="C845" s="11" t="s">
        <v>622</v>
      </c>
      <c r="D845" s="11" t="s">
        <v>626</v>
      </c>
      <c r="E845" s="11" t="s">
        <v>29</v>
      </c>
      <c r="F845" s="12">
        <v>1226.7</v>
      </c>
      <c r="G845" s="12">
        <v>1226.7</v>
      </c>
      <c r="H845" s="12">
        <v>1226.7</v>
      </c>
    </row>
    <row r="846" spans="1:8" x14ac:dyDescent="0.25">
      <c r="A846" s="19">
        <f t="shared" si="463"/>
        <v>834</v>
      </c>
      <c r="B846" s="10" t="s">
        <v>22</v>
      </c>
      <c r="C846" s="11" t="s">
        <v>622</v>
      </c>
      <c r="D846" s="24" t="s">
        <v>23</v>
      </c>
      <c r="E846" s="11"/>
      <c r="F846" s="12">
        <f>SUM(F847)</f>
        <v>387.25</v>
      </c>
      <c r="G846" s="12">
        <f t="shared" ref="G846:H847" si="468">SUM(G847)</f>
        <v>0</v>
      </c>
      <c r="H846" s="12">
        <f t="shared" si="468"/>
        <v>0</v>
      </c>
    </row>
    <row r="847" spans="1:8" ht="126" x14ac:dyDescent="0.25">
      <c r="A847" s="19">
        <f t="shared" si="463"/>
        <v>835</v>
      </c>
      <c r="B847" s="10" t="s">
        <v>846</v>
      </c>
      <c r="C847" s="11" t="s">
        <v>622</v>
      </c>
      <c r="D847" s="24" t="s">
        <v>845</v>
      </c>
      <c r="E847" s="11"/>
      <c r="F847" s="12">
        <f>SUM(F848)</f>
        <v>387.25</v>
      </c>
      <c r="G847" s="12">
        <f t="shared" si="468"/>
        <v>0</v>
      </c>
      <c r="H847" s="12">
        <f t="shared" si="468"/>
        <v>0</v>
      </c>
    </row>
    <row r="848" spans="1:8" ht="36" x14ac:dyDescent="0.25">
      <c r="A848" s="19">
        <f t="shared" si="463"/>
        <v>836</v>
      </c>
      <c r="B848" s="10" t="s">
        <v>129</v>
      </c>
      <c r="C848" s="11" t="s">
        <v>622</v>
      </c>
      <c r="D848" s="24" t="s">
        <v>845</v>
      </c>
      <c r="E848" s="11">
        <v>110</v>
      </c>
      <c r="F848" s="12">
        <v>387.25</v>
      </c>
      <c r="G848" s="12">
        <v>0</v>
      </c>
      <c r="H848" s="12">
        <v>0</v>
      </c>
    </row>
    <row r="849" spans="1:8" x14ac:dyDescent="0.25">
      <c r="A849" s="18">
        <f t="shared" si="463"/>
        <v>837</v>
      </c>
      <c r="B849" s="14" t="s">
        <v>627</v>
      </c>
      <c r="C849" s="15" t="s">
        <v>628</v>
      </c>
      <c r="D849" s="15"/>
      <c r="E849" s="15"/>
      <c r="F849" s="16">
        <f>SUM(F850)</f>
        <v>350</v>
      </c>
      <c r="G849" s="16">
        <f t="shared" ref="G849:H849" si="469">SUM(G850)</f>
        <v>350</v>
      </c>
      <c r="H849" s="16">
        <f t="shared" si="469"/>
        <v>350</v>
      </c>
    </row>
    <row r="850" spans="1:8" ht="36" x14ac:dyDescent="0.25">
      <c r="A850" s="18">
        <f t="shared" si="463"/>
        <v>838</v>
      </c>
      <c r="B850" s="14" t="s">
        <v>629</v>
      </c>
      <c r="C850" s="15" t="s">
        <v>630</v>
      </c>
      <c r="D850" s="15"/>
      <c r="E850" s="15"/>
      <c r="F850" s="16">
        <f>SUM(F851)</f>
        <v>350</v>
      </c>
      <c r="G850" s="16">
        <f t="shared" ref="G850:H850" si="470">SUM(G851)</f>
        <v>350</v>
      </c>
      <c r="H850" s="16">
        <f t="shared" si="470"/>
        <v>350</v>
      </c>
    </row>
    <row r="851" spans="1:8" ht="54" x14ac:dyDescent="0.25">
      <c r="A851" s="19">
        <f t="shared" si="463"/>
        <v>839</v>
      </c>
      <c r="B851" s="10" t="s">
        <v>103</v>
      </c>
      <c r="C851" s="11" t="s">
        <v>630</v>
      </c>
      <c r="D851" s="11" t="s">
        <v>104</v>
      </c>
      <c r="E851" s="11"/>
      <c r="F851" s="12">
        <f>SUM(F852)</f>
        <v>350</v>
      </c>
      <c r="G851" s="12">
        <f t="shared" ref="G851:H851" si="471">SUM(G852)</f>
        <v>350</v>
      </c>
      <c r="H851" s="12">
        <f t="shared" si="471"/>
        <v>350</v>
      </c>
    </row>
    <row r="852" spans="1:8" ht="54" x14ac:dyDescent="0.25">
      <c r="A852" s="19">
        <f t="shared" si="463"/>
        <v>840</v>
      </c>
      <c r="B852" s="10" t="s">
        <v>534</v>
      </c>
      <c r="C852" s="11" t="s">
        <v>630</v>
      </c>
      <c r="D852" s="11" t="s">
        <v>535</v>
      </c>
      <c r="E852" s="11"/>
      <c r="F852" s="12">
        <f>SUM(F853+F855)</f>
        <v>350</v>
      </c>
      <c r="G852" s="12">
        <f t="shared" ref="G852:H852" si="472">SUM(G853+G855)</f>
        <v>350</v>
      </c>
      <c r="H852" s="12">
        <f t="shared" si="472"/>
        <v>350</v>
      </c>
    </row>
    <row r="853" spans="1:8" x14ac:dyDescent="0.25">
      <c r="A853" s="19">
        <f t="shared" si="463"/>
        <v>841</v>
      </c>
      <c r="B853" s="10" t="s">
        <v>631</v>
      </c>
      <c r="C853" s="11" t="s">
        <v>630</v>
      </c>
      <c r="D853" s="11" t="s">
        <v>632</v>
      </c>
      <c r="E853" s="11"/>
      <c r="F853" s="12">
        <f>SUM(F854)</f>
        <v>270</v>
      </c>
      <c r="G853" s="12">
        <f t="shared" ref="G853:H853" si="473">SUM(G854)</f>
        <v>270</v>
      </c>
      <c r="H853" s="12">
        <f t="shared" si="473"/>
        <v>270</v>
      </c>
    </row>
    <row r="854" spans="1:8" s="32" customFormat="1" ht="54" x14ac:dyDescent="0.25">
      <c r="A854" s="19">
        <f t="shared" si="463"/>
        <v>842</v>
      </c>
      <c r="B854" s="10" t="s">
        <v>28</v>
      </c>
      <c r="C854" s="11" t="s">
        <v>630</v>
      </c>
      <c r="D854" s="11" t="s">
        <v>632</v>
      </c>
      <c r="E854" s="11" t="s">
        <v>29</v>
      </c>
      <c r="F854" s="12">
        <v>270</v>
      </c>
      <c r="G854" s="12">
        <v>270</v>
      </c>
      <c r="H854" s="12">
        <v>270</v>
      </c>
    </row>
    <row r="855" spans="1:8" ht="72" x14ac:dyDescent="0.25">
      <c r="A855" s="19">
        <f t="shared" si="463"/>
        <v>843</v>
      </c>
      <c r="B855" s="10" t="s">
        <v>633</v>
      </c>
      <c r="C855" s="11" t="s">
        <v>630</v>
      </c>
      <c r="D855" s="11" t="s">
        <v>634</v>
      </c>
      <c r="E855" s="11"/>
      <c r="F855" s="12">
        <f>SUM(F856)</f>
        <v>80</v>
      </c>
      <c r="G855" s="12">
        <f t="shared" ref="G855:H855" si="474">SUM(G856)</f>
        <v>80</v>
      </c>
      <c r="H855" s="12">
        <f t="shared" si="474"/>
        <v>80</v>
      </c>
    </row>
    <row r="856" spans="1:8" ht="54" x14ac:dyDescent="0.25">
      <c r="A856" s="19">
        <f t="shared" si="463"/>
        <v>844</v>
      </c>
      <c r="B856" s="10" t="s">
        <v>28</v>
      </c>
      <c r="C856" s="11" t="s">
        <v>630</v>
      </c>
      <c r="D856" s="11" t="s">
        <v>634</v>
      </c>
      <c r="E856" s="11" t="s">
        <v>29</v>
      </c>
      <c r="F856" s="12">
        <v>80</v>
      </c>
      <c r="G856" s="12">
        <v>80</v>
      </c>
      <c r="H856" s="12">
        <v>80</v>
      </c>
    </row>
    <row r="857" spans="1:8" x14ac:dyDescent="0.25">
      <c r="A857" s="18">
        <f t="shared" si="463"/>
        <v>845</v>
      </c>
      <c r="B857" s="14" t="s">
        <v>635</v>
      </c>
      <c r="C857" s="15" t="s">
        <v>636</v>
      </c>
      <c r="D857" s="15"/>
      <c r="E857" s="15"/>
      <c r="F857" s="16">
        <f>SUM(F858+F864+F872+F902+F921)</f>
        <v>172889.18</v>
      </c>
      <c r="G857" s="16">
        <f>SUM(G858+G864+G872+G902+G921)</f>
        <v>155836.02999999997</v>
      </c>
      <c r="H857" s="16">
        <f>SUM(H858+H864+H872+H902+H921)</f>
        <v>160547.83000000002</v>
      </c>
    </row>
    <row r="858" spans="1:8" x14ac:dyDescent="0.25">
      <c r="A858" s="18">
        <f t="shared" si="463"/>
        <v>846</v>
      </c>
      <c r="B858" s="14" t="s">
        <v>637</v>
      </c>
      <c r="C858" s="15" t="s">
        <v>638</v>
      </c>
      <c r="D858" s="15"/>
      <c r="E858" s="15"/>
      <c r="F858" s="16">
        <f>SUM(F859)</f>
        <v>12783.12</v>
      </c>
      <c r="G858" s="16">
        <f t="shared" ref="G858:H858" si="475">SUM(G859)</f>
        <v>13281.960000000001</v>
      </c>
      <c r="H858" s="16">
        <f t="shared" si="475"/>
        <v>14269.68</v>
      </c>
    </row>
    <row r="859" spans="1:8" ht="72" x14ac:dyDescent="0.25">
      <c r="A859" s="19">
        <f t="shared" si="463"/>
        <v>847</v>
      </c>
      <c r="B859" s="10" t="s">
        <v>639</v>
      </c>
      <c r="C859" s="11" t="s">
        <v>638</v>
      </c>
      <c r="D859" s="11" t="s">
        <v>640</v>
      </c>
      <c r="E859" s="11"/>
      <c r="F859" s="12">
        <f>SUM(F860)</f>
        <v>12783.12</v>
      </c>
      <c r="G859" s="12">
        <f t="shared" ref="G859:H859" si="476">SUM(G860)</f>
        <v>13281.960000000001</v>
      </c>
      <c r="H859" s="12">
        <f t="shared" si="476"/>
        <v>14269.68</v>
      </c>
    </row>
    <row r="860" spans="1:8" ht="72" x14ac:dyDescent="0.25">
      <c r="A860" s="19">
        <f t="shared" si="463"/>
        <v>848</v>
      </c>
      <c r="B860" s="10" t="s">
        <v>641</v>
      </c>
      <c r="C860" s="11" t="s">
        <v>638</v>
      </c>
      <c r="D860" s="11" t="s">
        <v>642</v>
      </c>
      <c r="E860" s="11"/>
      <c r="F860" s="12">
        <f>SUM(F861)</f>
        <v>12783.12</v>
      </c>
      <c r="G860" s="12">
        <f t="shared" ref="G860:H860" si="477">SUM(G861)</f>
        <v>13281.960000000001</v>
      </c>
      <c r="H860" s="12">
        <f t="shared" si="477"/>
        <v>14269.68</v>
      </c>
    </row>
    <row r="861" spans="1:8" ht="54" x14ac:dyDescent="0.25">
      <c r="A861" s="19">
        <f t="shared" si="463"/>
        <v>849</v>
      </c>
      <c r="B861" s="10" t="s">
        <v>643</v>
      </c>
      <c r="C861" s="11" t="s">
        <v>638</v>
      </c>
      <c r="D861" s="11" t="s">
        <v>644</v>
      </c>
      <c r="E861" s="11"/>
      <c r="F861" s="12">
        <f>SUM(F862:F863)</f>
        <v>12783.12</v>
      </c>
      <c r="G861" s="12">
        <f t="shared" ref="G861:H861" si="478">SUM(G862:G863)</f>
        <v>13281.960000000001</v>
      </c>
      <c r="H861" s="12">
        <f t="shared" si="478"/>
        <v>14269.68</v>
      </c>
    </row>
    <row r="862" spans="1:8" ht="54" x14ac:dyDescent="0.25">
      <c r="A862" s="19">
        <f t="shared" si="463"/>
        <v>850</v>
      </c>
      <c r="B862" s="10" t="s">
        <v>28</v>
      </c>
      <c r="C862" s="11" t="s">
        <v>638</v>
      </c>
      <c r="D862" s="11" t="s">
        <v>644</v>
      </c>
      <c r="E862" s="11" t="s">
        <v>29</v>
      </c>
      <c r="F862" s="12">
        <v>24</v>
      </c>
      <c r="G862" s="12">
        <v>24</v>
      </c>
      <c r="H862" s="12">
        <v>24</v>
      </c>
    </row>
    <row r="863" spans="1:8" ht="54" x14ac:dyDescent="0.25">
      <c r="A863" s="19">
        <f t="shared" si="463"/>
        <v>851</v>
      </c>
      <c r="B863" s="10" t="s">
        <v>645</v>
      </c>
      <c r="C863" s="11" t="s">
        <v>638</v>
      </c>
      <c r="D863" s="11" t="s">
        <v>644</v>
      </c>
      <c r="E863" s="11" t="s">
        <v>646</v>
      </c>
      <c r="F863" s="12">
        <v>12759.12</v>
      </c>
      <c r="G863" s="12">
        <f>13697.77-439.81</f>
        <v>13257.960000000001</v>
      </c>
      <c r="H863" s="12">
        <v>14245.68</v>
      </c>
    </row>
    <row r="864" spans="1:8" x14ac:dyDescent="0.25">
      <c r="A864" s="18">
        <f t="shared" si="463"/>
        <v>852</v>
      </c>
      <c r="B864" s="14" t="s">
        <v>647</v>
      </c>
      <c r="C864" s="15" t="s">
        <v>648</v>
      </c>
      <c r="D864" s="15"/>
      <c r="E864" s="15"/>
      <c r="F864" s="16">
        <f>SUM(F865+F869)</f>
        <v>4619.28</v>
      </c>
      <c r="G864" s="16">
        <f t="shared" ref="G864:H864" si="479">SUM(G865+G869)</f>
        <v>4583.78</v>
      </c>
      <c r="H864" s="16">
        <f t="shared" si="479"/>
        <v>4726.09</v>
      </c>
    </row>
    <row r="865" spans="1:8" ht="72" x14ac:dyDescent="0.25">
      <c r="A865" s="19">
        <f t="shared" si="463"/>
        <v>853</v>
      </c>
      <c r="B865" s="10" t="s">
        <v>197</v>
      </c>
      <c r="C865" s="11" t="s">
        <v>648</v>
      </c>
      <c r="D865" s="11" t="s">
        <v>198</v>
      </c>
      <c r="E865" s="11"/>
      <c r="F865" s="12">
        <f>SUM(F866)</f>
        <v>4514.3999999999996</v>
      </c>
      <c r="G865" s="12">
        <f t="shared" ref="G865:H865" si="480">SUM(G866)</f>
        <v>4583.78</v>
      </c>
      <c r="H865" s="12">
        <f t="shared" si="480"/>
        <v>4726.09</v>
      </c>
    </row>
    <row r="866" spans="1:8" ht="72" x14ac:dyDescent="0.25">
      <c r="A866" s="18">
        <f t="shared" si="463"/>
        <v>854</v>
      </c>
      <c r="B866" s="10" t="s">
        <v>649</v>
      </c>
      <c r="C866" s="11" t="s">
        <v>648</v>
      </c>
      <c r="D866" s="11" t="s">
        <v>650</v>
      </c>
      <c r="E866" s="11"/>
      <c r="F866" s="12">
        <f>SUM(F867)</f>
        <v>4514.3999999999996</v>
      </c>
      <c r="G866" s="12">
        <f t="shared" ref="G866:H866" si="481">SUM(G867)</f>
        <v>4583.78</v>
      </c>
      <c r="H866" s="12">
        <f t="shared" si="481"/>
        <v>4726.09</v>
      </c>
    </row>
    <row r="867" spans="1:8" ht="54" x14ac:dyDescent="0.25">
      <c r="A867" s="19">
        <f t="shared" si="463"/>
        <v>855</v>
      </c>
      <c r="B867" s="10" t="s">
        <v>651</v>
      </c>
      <c r="C867" s="11" t="s">
        <v>648</v>
      </c>
      <c r="D867" s="11" t="s">
        <v>652</v>
      </c>
      <c r="E867" s="11"/>
      <c r="F867" s="12">
        <f>SUM(F868)</f>
        <v>4514.3999999999996</v>
      </c>
      <c r="G867" s="12">
        <f t="shared" ref="G867:H867" si="482">SUM(G868)</f>
        <v>4583.78</v>
      </c>
      <c r="H867" s="12">
        <f t="shared" si="482"/>
        <v>4726.09</v>
      </c>
    </row>
    <row r="868" spans="1:8" x14ac:dyDescent="0.25">
      <c r="A868" s="19">
        <f t="shared" si="463"/>
        <v>856</v>
      </c>
      <c r="B868" s="10" t="s">
        <v>137</v>
      </c>
      <c r="C868" s="11" t="s">
        <v>648</v>
      </c>
      <c r="D868" s="11" t="s">
        <v>652</v>
      </c>
      <c r="E868" s="11" t="s">
        <v>138</v>
      </c>
      <c r="F868" s="12">
        <v>4514.3999999999996</v>
      </c>
      <c r="G868" s="12">
        <v>4583.78</v>
      </c>
      <c r="H868" s="12">
        <v>4726.09</v>
      </c>
    </row>
    <row r="869" spans="1:8" x14ac:dyDescent="0.25">
      <c r="A869" s="19">
        <f t="shared" si="463"/>
        <v>857</v>
      </c>
      <c r="B869" s="10" t="s">
        <v>22</v>
      </c>
      <c r="C869" s="11" t="s">
        <v>648</v>
      </c>
      <c r="D869" s="24" t="s">
        <v>23</v>
      </c>
      <c r="E869" s="11"/>
      <c r="F869" s="12">
        <f>SUM(F870)</f>
        <v>104.88</v>
      </c>
      <c r="G869" s="12">
        <f t="shared" ref="G869:H869" si="483">SUM(G870)</f>
        <v>0</v>
      </c>
      <c r="H869" s="12">
        <f t="shared" si="483"/>
        <v>0</v>
      </c>
    </row>
    <row r="870" spans="1:8" ht="126" x14ac:dyDescent="0.25">
      <c r="A870" s="19">
        <f t="shared" si="463"/>
        <v>858</v>
      </c>
      <c r="B870" s="10" t="s">
        <v>846</v>
      </c>
      <c r="C870" s="11" t="s">
        <v>648</v>
      </c>
      <c r="D870" s="24" t="s">
        <v>845</v>
      </c>
      <c r="E870" s="11"/>
      <c r="F870" s="12">
        <f>SUM(F871)</f>
        <v>104.88</v>
      </c>
      <c r="G870" s="12">
        <f t="shared" ref="G870:H870" si="484">SUM(G871)</f>
        <v>0</v>
      </c>
      <c r="H870" s="12">
        <f t="shared" si="484"/>
        <v>0</v>
      </c>
    </row>
    <row r="871" spans="1:8" x14ac:dyDescent="0.25">
      <c r="A871" s="19">
        <f t="shared" si="463"/>
        <v>859</v>
      </c>
      <c r="B871" s="10" t="s">
        <v>137</v>
      </c>
      <c r="C871" s="11" t="s">
        <v>648</v>
      </c>
      <c r="D871" s="24" t="s">
        <v>845</v>
      </c>
      <c r="E871" s="11">
        <v>610</v>
      </c>
      <c r="F871" s="12">
        <v>104.88</v>
      </c>
      <c r="G871" s="12">
        <v>0</v>
      </c>
      <c r="H871" s="12">
        <v>0</v>
      </c>
    </row>
    <row r="872" spans="1:8" x14ac:dyDescent="0.25">
      <c r="A872" s="18">
        <f t="shared" si="463"/>
        <v>860</v>
      </c>
      <c r="B872" s="14" t="s">
        <v>653</v>
      </c>
      <c r="C872" s="15" t="s">
        <v>654</v>
      </c>
      <c r="D872" s="15"/>
      <c r="E872" s="15"/>
      <c r="F872" s="16">
        <f>SUM(F873+F892+F898)</f>
        <v>142580.18</v>
      </c>
      <c r="G872" s="16">
        <f t="shared" ref="G872:H872" si="485">SUM(G873+G892+G898)</f>
        <v>126543.27999999998</v>
      </c>
      <c r="H872" s="16">
        <f t="shared" si="485"/>
        <v>130944.09999999999</v>
      </c>
    </row>
    <row r="873" spans="1:8" ht="72" x14ac:dyDescent="0.25">
      <c r="A873" s="19">
        <f t="shared" si="463"/>
        <v>861</v>
      </c>
      <c r="B873" s="10" t="s">
        <v>639</v>
      </c>
      <c r="C873" s="11" t="s">
        <v>654</v>
      </c>
      <c r="D873" s="11" t="s">
        <v>640</v>
      </c>
      <c r="E873" s="11"/>
      <c r="F873" s="12">
        <f>SUM(F874+F880)</f>
        <v>134025.28</v>
      </c>
      <c r="G873" s="12">
        <f t="shared" ref="G873:H873" si="486">SUM(G874+G880)</f>
        <v>126468.19999999998</v>
      </c>
      <c r="H873" s="12">
        <f t="shared" si="486"/>
        <v>130944.09999999999</v>
      </c>
    </row>
    <row r="874" spans="1:8" ht="72" x14ac:dyDescent="0.25">
      <c r="A874" s="19">
        <f t="shared" si="463"/>
        <v>862</v>
      </c>
      <c r="B874" s="10" t="s">
        <v>641</v>
      </c>
      <c r="C874" s="11" t="s">
        <v>654</v>
      </c>
      <c r="D874" s="11" t="s">
        <v>642</v>
      </c>
      <c r="E874" s="11"/>
      <c r="F874" s="12">
        <f>SUM(F875+F877)</f>
        <v>1805.5</v>
      </c>
      <c r="G874" s="12">
        <f t="shared" ref="G874:H874" si="487">SUM(G875+G877)</f>
        <v>1732.5</v>
      </c>
      <c r="H874" s="12">
        <f t="shared" si="487"/>
        <v>1804.5</v>
      </c>
    </row>
    <row r="875" spans="1:8" ht="54" x14ac:dyDescent="0.25">
      <c r="A875" s="19">
        <f t="shared" si="463"/>
        <v>863</v>
      </c>
      <c r="B875" s="10" t="s">
        <v>655</v>
      </c>
      <c r="C875" s="11" t="s">
        <v>654</v>
      </c>
      <c r="D875" s="11" t="s">
        <v>656</v>
      </c>
      <c r="E875" s="11"/>
      <c r="F875" s="12">
        <f>SUM(F876)</f>
        <v>1313.9</v>
      </c>
      <c r="G875" s="12">
        <f t="shared" ref="G875:H875" si="488">SUM(G876)</f>
        <v>1100</v>
      </c>
      <c r="H875" s="12">
        <f t="shared" si="488"/>
        <v>1100</v>
      </c>
    </row>
    <row r="876" spans="1:8" ht="36" x14ac:dyDescent="0.25">
      <c r="A876" s="19">
        <f t="shared" si="463"/>
        <v>864</v>
      </c>
      <c r="B876" s="10" t="s">
        <v>657</v>
      </c>
      <c r="C876" s="11" t="s">
        <v>654</v>
      </c>
      <c r="D876" s="11" t="s">
        <v>656</v>
      </c>
      <c r="E876" s="11" t="s">
        <v>658</v>
      </c>
      <c r="F876" s="12">
        <f>1095+218.9</f>
        <v>1313.9</v>
      </c>
      <c r="G876" s="12">
        <v>1100</v>
      </c>
      <c r="H876" s="12">
        <v>1100</v>
      </c>
    </row>
    <row r="877" spans="1:8" ht="72" x14ac:dyDescent="0.25">
      <c r="A877" s="19">
        <f t="shared" si="463"/>
        <v>865</v>
      </c>
      <c r="B877" s="10" t="s">
        <v>659</v>
      </c>
      <c r="C877" s="11" t="s">
        <v>654</v>
      </c>
      <c r="D877" s="11" t="s">
        <v>660</v>
      </c>
      <c r="E877" s="11"/>
      <c r="F877" s="12">
        <f>SUM(F878:F879)</f>
        <v>491.6</v>
      </c>
      <c r="G877" s="12">
        <f t="shared" ref="G877:H877" si="489">SUM(G878:G879)</f>
        <v>632.5</v>
      </c>
      <c r="H877" s="12">
        <f t="shared" si="489"/>
        <v>704.5</v>
      </c>
    </row>
    <row r="878" spans="1:8" s="32" customFormat="1" ht="54" x14ac:dyDescent="0.25">
      <c r="A878" s="19">
        <f t="shared" si="463"/>
        <v>866</v>
      </c>
      <c r="B878" s="10" t="s">
        <v>28</v>
      </c>
      <c r="C878" s="11" t="s">
        <v>654</v>
      </c>
      <c r="D878" s="11" t="s">
        <v>660</v>
      </c>
      <c r="E878" s="11" t="s">
        <v>29</v>
      </c>
      <c r="F878" s="12">
        <v>2.5</v>
      </c>
      <c r="G878" s="12">
        <v>2.5</v>
      </c>
      <c r="H878" s="12">
        <v>2.5</v>
      </c>
    </row>
    <row r="879" spans="1:8" ht="36" x14ac:dyDescent="0.25">
      <c r="A879" s="19">
        <f t="shared" si="463"/>
        <v>867</v>
      </c>
      <c r="B879" s="10" t="s">
        <v>657</v>
      </c>
      <c r="C879" s="11" t="s">
        <v>654</v>
      </c>
      <c r="D879" s="11" t="s">
        <v>660</v>
      </c>
      <c r="E879" s="11" t="s">
        <v>658</v>
      </c>
      <c r="F879" s="12">
        <f>558-68.9</f>
        <v>489.1</v>
      </c>
      <c r="G879" s="12">
        <v>630</v>
      </c>
      <c r="H879" s="12">
        <v>702</v>
      </c>
    </row>
    <row r="880" spans="1:8" ht="54" x14ac:dyDescent="0.25">
      <c r="A880" s="19">
        <f t="shared" si="463"/>
        <v>868</v>
      </c>
      <c r="B880" s="10" t="s">
        <v>661</v>
      </c>
      <c r="C880" s="11" t="s">
        <v>654</v>
      </c>
      <c r="D880" s="11" t="s">
        <v>662</v>
      </c>
      <c r="E880" s="11"/>
      <c r="F880" s="12">
        <f>SUM(F881+F884+F887+F890)</f>
        <v>132219.78</v>
      </c>
      <c r="G880" s="12">
        <f t="shared" ref="G880:H880" si="490">SUM(G881+G884+G887+G890)</f>
        <v>124735.69999999998</v>
      </c>
      <c r="H880" s="12">
        <f t="shared" si="490"/>
        <v>129139.59999999999</v>
      </c>
    </row>
    <row r="881" spans="1:8" ht="234" x14ac:dyDescent="0.25">
      <c r="A881" s="19">
        <f t="shared" si="463"/>
        <v>869</v>
      </c>
      <c r="B881" s="10" t="s">
        <v>663</v>
      </c>
      <c r="C881" s="11" t="s">
        <v>654</v>
      </c>
      <c r="D881" s="11" t="s">
        <v>664</v>
      </c>
      <c r="E881" s="11"/>
      <c r="F881" s="12">
        <f>SUM(F882:F883)</f>
        <v>17118.73</v>
      </c>
      <c r="G881" s="12">
        <f t="shared" ref="G881:H881" si="491">SUM(G882:G883)</f>
        <v>17084.900000000001</v>
      </c>
      <c r="H881" s="12">
        <f t="shared" si="491"/>
        <v>17809.7</v>
      </c>
    </row>
    <row r="882" spans="1:8" ht="54" x14ac:dyDescent="0.25">
      <c r="A882" s="19">
        <f t="shared" si="463"/>
        <v>870</v>
      </c>
      <c r="B882" s="10" t="s">
        <v>28</v>
      </c>
      <c r="C882" s="11" t="s">
        <v>654</v>
      </c>
      <c r="D882" s="11" t="s">
        <v>664</v>
      </c>
      <c r="E882" s="11" t="s">
        <v>29</v>
      </c>
      <c r="F882" s="12">
        <v>165</v>
      </c>
      <c r="G882" s="12">
        <v>165</v>
      </c>
      <c r="H882" s="12">
        <v>165</v>
      </c>
    </row>
    <row r="883" spans="1:8" ht="54" x14ac:dyDescent="0.25">
      <c r="A883" s="19">
        <f t="shared" si="463"/>
        <v>871</v>
      </c>
      <c r="B883" s="10" t="s">
        <v>645</v>
      </c>
      <c r="C883" s="11" t="s">
        <v>654</v>
      </c>
      <c r="D883" s="11" t="s">
        <v>664</v>
      </c>
      <c r="E883" s="11" t="s">
        <v>646</v>
      </c>
      <c r="F883" s="12">
        <v>16953.73</v>
      </c>
      <c r="G883" s="12">
        <v>16919.900000000001</v>
      </c>
      <c r="H883" s="12">
        <v>17644.7</v>
      </c>
    </row>
    <row r="884" spans="1:8" ht="252" x14ac:dyDescent="0.25">
      <c r="A884" s="19">
        <f t="shared" si="463"/>
        <v>872</v>
      </c>
      <c r="B884" s="10" t="s">
        <v>665</v>
      </c>
      <c r="C884" s="11" t="s">
        <v>654</v>
      </c>
      <c r="D884" s="11" t="s">
        <v>666</v>
      </c>
      <c r="E884" s="11"/>
      <c r="F884" s="12">
        <f>SUM(F885:F886)</f>
        <v>96054.95</v>
      </c>
      <c r="G884" s="12">
        <f t="shared" ref="G884:H884" si="492">SUM(G885:G886)</f>
        <v>90734.399999999994</v>
      </c>
      <c r="H884" s="12">
        <f t="shared" si="492"/>
        <v>94438.3</v>
      </c>
    </row>
    <row r="885" spans="1:8" ht="54" x14ac:dyDescent="0.25">
      <c r="A885" s="19">
        <f t="shared" si="463"/>
        <v>873</v>
      </c>
      <c r="B885" s="10" t="s">
        <v>28</v>
      </c>
      <c r="C885" s="11" t="s">
        <v>654</v>
      </c>
      <c r="D885" s="11" t="s">
        <v>666</v>
      </c>
      <c r="E885" s="11" t="s">
        <v>29</v>
      </c>
      <c r="F885" s="12">
        <v>1120</v>
      </c>
      <c r="G885" s="12">
        <v>1150</v>
      </c>
      <c r="H885" s="12">
        <v>1210</v>
      </c>
    </row>
    <row r="886" spans="1:8" ht="54" x14ac:dyDescent="0.25">
      <c r="A886" s="19">
        <f t="shared" si="463"/>
        <v>874</v>
      </c>
      <c r="B886" s="10" t="s">
        <v>645</v>
      </c>
      <c r="C886" s="11" t="s">
        <v>654</v>
      </c>
      <c r="D886" s="11" t="s">
        <v>666</v>
      </c>
      <c r="E886" s="11" t="s">
        <v>646</v>
      </c>
      <c r="F886" s="12">
        <v>94934.95</v>
      </c>
      <c r="G886" s="12">
        <v>89584.4</v>
      </c>
      <c r="H886" s="12">
        <v>93228.3</v>
      </c>
    </row>
    <row r="887" spans="1:8" ht="252" x14ac:dyDescent="0.25">
      <c r="A887" s="19">
        <f t="shared" si="463"/>
        <v>875</v>
      </c>
      <c r="B887" s="10" t="s">
        <v>667</v>
      </c>
      <c r="C887" s="11" t="s">
        <v>654</v>
      </c>
      <c r="D887" s="11" t="s">
        <v>668</v>
      </c>
      <c r="E887" s="11"/>
      <c r="F887" s="12">
        <f>SUM(F888:F889)</f>
        <v>18837.5</v>
      </c>
      <c r="G887" s="12">
        <f t="shared" ref="G887:H887" si="493">SUM(G888:G889)</f>
        <v>16693.7</v>
      </c>
      <c r="H887" s="12">
        <f t="shared" si="493"/>
        <v>16637.900000000001</v>
      </c>
    </row>
    <row r="888" spans="1:8" ht="54" x14ac:dyDescent="0.25">
      <c r="A888" s="19">
        <f t="shared" si="463"/>
        <v>876</v>
      </c>
      <c r="B888" s="10" t="s">
        <v>28</v>
      </c>
      <c r="C888" s="11" t="s">
        <v>654</v>
      </c>
      <c r="D888" s="11" t="s">
        <v>668</v>
      </c>
      <c r="E888" s="11" t="s">
        <v>29</v>
      </c>
      <c r="F888" s="12">
        <v>239</v>
      </c>
      <c r="G888" s="12">
        <v>240</v>
      </c>
      <c r="H888" s="12">
        <v>230</v>
      </c>
    </row>
    <row r="889" spans="1:8" ht="54" x14ac:dyDescent="0.25">
      <c r="A889" s="19">
        <f t="shared" si="463"/>
        <v>877</v>
      </c>
      <c r="B889" s="10" t="s">
        <v>645</v>
      </c>
      <c r="C889" s="11" t="s">
        <v>654</v>
      </c>
      <c r="D889" s="11" t="s">
        <v>668</v>
      </c>
      <c r="E889" s="11" t="s">
        <v>646</v>
      </c>
      <c r="F889" s="12">
        <v>18598.5</v>
      </c>
      <c r="G889" s="12">
        <v>16453.7</v>
      </c>
      <c r="H889" s="12">
        <v>16407.900000000001</v>
      </c>
    </row>
    <row r="890" spans="1:8" ht="270" x14ac:dyDescent="0.25">
      <c r="A890" s="19">
        <f t="shared" si="463"/>
        <v>878</v>
      </c>
      <c r="B890" s="10" t="s">
        <v>669</v>
      </c>
      <c r="C890" s="11" t="s">
        <v>654</v>
      </c>
      <c r="D890" s="11" t="s">
        <v>670</v>
      </c>
      <c r="E890" s="11"/>
      <c r="F890" s="12">
        <f>SUM(F891)</f>
        <v>208.6</v>
      </c>
      <c r="G890" s="12">
        <f t="shared" ref="G890:H890" si="494">SUM(G891)</f>
        <v>222.7</v>
      </c>
      <c r="H890" s="12">
        <f t="shared" si="494"/>
        <v>253.7</v>
      </c>
    </row>
    <row r="891" spans="1:8" ht="54" x14ac:dyDescent="0.25">
      <c r="A891" s="19">
        <f t="shared" si="463"/>
        <v>879</v>
      </c>
      <c r="B891" s="10" t="s">
        <v>645</v>
      </c>
      <c r="C891" s="11" t="s">
        <v>654</v>
      </c>
      <c r="D891" s="11" t="s">
        <v>670</v>
      </c>
      <c r="E891" s="11" t="s">
        <v>646</v>
      </c>
      <c r="F891" s="12">
        <v>208.6</v>
      </c>
      <c r="G891" s="12">
        <v>222.7</v>
      </c>
      <c r="H891" s="12">
        <v>253.7</v>
      </c>
    </row>
    <row r="892" spans="1:8" ht="72" x14ac:dyDescent="0.25">
      <c r="A892" s="19">
        <f t="shared" si="463"/>
        <v>880</v>
      </c>
      <c r="B892" s="10" t="s">
        <v>197</v>
      </c>
      <c r="C892" s="11" t="s">
        <v>654</v>
      </c>
      <c r="D892" s="11" t="s">
        <v>198</v>
      </c>
      <c r="E892" s="11"/>
      <c r="F892" s="12">
        <f>SUM(F893)</f>
        <v>949.6</v>
      </c>
      <c r="G892" s="12">
        <f t="shared" ref="G892:H892" si="495">SUM(G893)</f>
        <v>75.08</v>
      </c>
      <c r="H892" s="12">
        <f t="shared" si="495"/>
        <v>0</v>
      </c>
    </row>
    <row r="893" spans="1:8" ht="54" x14ac:dyDescent="0.25">
      <c r="A893" s="19">
        <f t="shared" si="463"/>
        <v>881</v>
      </c>
      <c r="B893" s="10" t="s">
        <v>671</v>
      </c>
      <c r="C893" s="11" t="s">
        <v>654</v>
      </c>
      <c r="D893" s="11" t="s">
        <v>672</v>
      </c>
      <c r="E893" s="11"/>
      <c r="F893" s="12">
        <f>SUM(F894+F896)</f>
        <v>949.6</v>
      </c>
      <c r="G893" s="12">
        <f t="shared" ref="G893:H893" si="496">SUM(G894+G896)</f>
        <v>75.08</v>
      </c>
      <c r="H893" s="12">
        <f t="shared" si="496"/>
        <v>0</v>
      </c>
    </row>
    <row r="894" spans="1:8" ht="72" x14ac:dyDescent="0.25">
      <c r="A894" s="19">
        <f t="shared" si="463"/>
        <v>882</v>
      </c>
      <c r="B894" s="10" t="s">
        <v>673</v>
      </c>
      <c r="C894" s="11" t="s">
        <v>654</v>
      </c>
      <c r="D894" s="11" t="s">
        <v>785</v>
      </c>
      <c r="E894" s="11"/>
      <c r="F894" s="12">
        <f>SUM(F895)</f>
        <v>949.6</v>
      </c>
      <c r="G894" s="12">
        <f t="shared" ref="G894:H894" si="497">SUM(G895)</f>
        <v>37.5</v>
      </c>
      <c r="H894" s="12">
        <f t="shared" si="497"/>
        <v>0</v>
      </c>
    </row>
    <row r="895" spans="1:8" ht="54" x14ac:dyDescent="0.25">
      <c r="A895" s="19">
        <f t="shared" si="463"/>
        <v>883</v>
      </c>
      <c r="B895" s="10" t="s">
        <v>645</v>
      </c>
      <c r="C895" s="11" t="s">
        <v>654</v>
      </c>
      <c r="D895" s="11" t="s">
        <v>785</v>
      </c>
      <c r="E895" s="11" t="s">
        <v>646</v>
      </c>
      <c r="F895" s="12">
        <v>949.6</v>
      </c>
      <c r="G895" s="12">
        <v>37.5</v>
      </c>
      <c r="H895" s="12">
        <v>0</v>
      </c>
    </row>
    <row r="896" spans="1:8" ht="54" x14ac:dyDescent="0.25">
      <c r="A896" s="19">
        <f t="shared" si="463"/>
        <v>884</v>
      </c>
      <c r="B896" s="10" t="s">
        <v>674</v>
      </c>
      <c r="C896" s="11" t="s">
        <v>654</v>
      </c>
      <c r="D896" s="11" t="s">
        <v>675</v>
      </c>
      <c r="E896" s="11"/>
      <c r="F896" s="12">
        <f>SUM(F897)</f>
        <v>0</v>
      </c>
      <c r="G896" s="12">
        <f t="shared" ref="G896:H896" si="498">SUM(G897)</f>
        <v>37.58</v>
      </c>
      <c r="H896" s="12">
        <f t="shared" si="498"/>
        <v>0</v>
      </c>
    </row>
    <row r="897" spans="1:8" ht="54" x14ac:dyDescent="0.25">
      <c r="A897" s="19">
        <f t="shared" si="463"/>
        <v>885</v>
      </c>
      <c r="B897" s="10" t="s">
        <v>645</v>
      </c>
      <c r="C897" s="11" t="s">
        <v>654</v>
      </c>
      <c r="D897" s="11" t="s">
        <v>675</v>
      </c>
      <c r="E897" s="11" t="s">
        <v>646</v>
      </c>
      <c r="F897" s="12">
        <v>0</v>
      </c>
      <c r="G897" s="12">
        <v>37.58</v>
      </c>
      <c r="H897" s="12">
        <v>0</v>
      </c>
    </row>
    <row r="898" spans="1:8" x14ac:dyDescent="0.25">
      <c r="A898" s="19">
        <f t="shared" si="463"/>
        <v>886</v>
      </c>
      <c r="B898" s="10" t="s">
        <v>22</v>
      </c>
      <c r="C898" s="11" t="s">
        <v>654</v>
      </c>
      <c r="D898" s="24" t="s">
        <v>23</v>
      </c>
      <c r="E898" s="11"/>
      <c r="F898" s="12">
        <f>SUM(F899)</f>
        <v>7605.3</v>
      </c>
      <c r="G898" s="12">
        <f t="shared" ref="G898:H898" si="499">SUM(G899)</f>
        <v>0</v>
      </c>
      <c r="H898" s="12">
        <f t="shared" si="499"/>
        <v>0</v>
      </c>
    </row>
    <row r="899" spans="1:8" ht="36" x14ac:dyDescent="0.25">
      <c r="A899" s="19">
        <f t="shared" si="463"/>
        <v>887</v>
      </c>
      <c r="B899" s="10" t="s">
        <v>852</v>
      </c>
      <c r="C899" s="11" t="s">
        <v>654</v>
      </c>
      <c r="D899" s="24" t="s">
        <v>792</v>
      </c>
      <c r="E899" s="11"/>
      <c r="F899" s="12">
        <f>SUM(F900:F901)</f>
        <v>7605.3</v>
      </c>
      <c r="G899" s="12">
        <f t="shared" ref="G899:H899" si="500">SUM(G900:G901)</f>
        <v>0</v>
      </c>
      <c r="H899" s="12">
        <f t="shared" si="500"/>
        <v>0</v>
      </c>
    </row>
    <row r="900" spans="1:8" ht="54" x14ac:dyDescent="0.25">
      <c r="A900" s="19">
        <f t="shared" si="463"/>
        <v>888</v>
      </c>
      <c r="B900" s="10" t="s">
        <v>28</v>
      </c>
      <c r="C900" s="11" t="s">
        <v>654</v>
      </c>
      <c r="D900" s="24" t="s">
        <v>792</v>
      </c>
      <c r="E900" s="11">
        <v>240</v>
      </c>
      <c r="F900" s="12">
        <v>5.3</v>
      </c>
      <c r="G900" s="12">
        <v>0</v>
      </c>
      <c r="H900" s="12">
        <v>0</v>
      </c>
    </row>
    <row r="901" spans="1:8" ht="36" x14ac:dyDescent="0.25">
      <c r="A901" s="19">
        <f t="shared" si="463"/>
        <v>889</v>
      </c>
      <c r="B901" s="10" t="s">
        <v>657</v>
      </c>
      <c r="C901" s="11" t="s">
        <v>654</v>
      </c>
      <c r="D901" s="24" t="s">
        <v>792</v>
      </c>
      <c r="E901" s="11">
        <v>310</v>
      </c>
      <c r="F901" s="12">
        <v>7600</v>
      </c>
      <c r="G901" s="12">
        <v>0</v>
      </c>
      <c r="H901" s="12">
        <v>0</v>
      </c>
    </row>
    <row r="902" spans="1:8" x14ac:dyDescent="0.25">
      <c r="A902" s="18">
        <f t="shared" si="463"/>
        <v>890</v>
      </c>
      <c r="B902" s="14" t="s">
        <v>676</v>
      </c>
      <c r="C902" s="15" t="s">
        <v>677</v>
      </c>
      <c r="D902" s="15"/>
      <c r="E902" s="15"/>
      <c r="F902" s="16">
        <f>SUM(F903+F912)</f>
        <v>4885.2800000000007</v>
      </c>
      <c r="G902" s="16">
        <f t="shared" ref="G902:H902" si="501">SUM(G903+G912)</f>
        <v>2872.21</v>
      </c>
      <c r="H902" s="16">
        <f t="shared" si="501"/>
        <v>1885.76</v>
      </c>
    </row>
    <row r="903" spans="1:8" ht="108" x14ac:dyDescent="0.25">
      <c r="A903" s="19">
        <f t="shared" si="463"/>
        <v>891</v>
      </c>
      <c r="B903" s="10" t="s">
        <v>87</v>
      </c>
      <c r="C903" s="11" t="s">
        <v>677</v>
      </c>
      <c r="D903" s="11" t="s">
        <v>88</v>
      </c>
      <c r="E903" s="11"/>
      <c r="F903" s="12">
        <f>SUM(F904+F907)</f>
        <v>4193.1000000000004</v>
      </c>
      <c r="G903" s="12">
        <f t="shared" ref="G903:H903" si="502">SUM(G904+G907)</f>
        <v>2251.5100000000002</v>
      </c>
      <c r="H903" s="12">
        <f t="shared" si="502"/>
        <v>1237.06</v>
      </c>
    </row>
    <row r="904" spans="1:8" ht="72" x14ac:dyDescent="0.25">
      <c r="A904" s="19">
        <f t="shared" ref="A904:A967" si="503">SUM(A903+1)</f>
        <v>892</v>
      </c>
      <c r="B904" s="10" t="s">
        <v>678</v>
      </c>
      <c r="C904" s="11" t="s">
        <v>677</v>
      </c>
      <c r="D904" s="11" t="s">
        <v>679</v>
      </c>
      <c r="E904" s="11"/>
      <c r="F904" s="12">
        <f>SUM(F905)</f>
        <v>3494.53</v>
      </c>
      <c r="G904" s="12">
        <f t="shared" ref="G904:H904" si="504">SUM(G905)</f>
        <v>1974.99</v>
      </c>
      <c r="H904" s="12">
        <f t="shared" si="504"/>
        <v>960.54</v>
      </c>
    </row>
    <row r="905" spans="1:8" ht="72" x14ac:dyDescent="0.25">
      <c r="A905" s="19">
        <f t="shared" si="503"/>
        <v>893</v>
      </c>
      <c r="B905" s="10" t="s">
        <v>680</v>
      </c>
      <c r="C905" s="11" t="s">
        <v>677</v>
      </c>
      <c r="D905" s="11" t="s">
        <v>681</v>
      </c>
      <c r="E905" s="11"/>
      <c r="F905" s="12">
        <f>SUM(F906)</f>
        <v>3494.53</v>
      </c>
      <c r="G905" s="12">
        <f t="shared" ref="G905:H905" si="505">SUM(G906)</f>
        <v>1974.99</v>
      </c>
      <c r="H905" s="12">
        <f t="shared" si="505"/>
        <v>960.54</v>
      </c>
    </row>
    <row r="906" spans="1:8" ht="54" x14ac:dyDescent="0.25">
      <c r="A906" s="19">
        <f t="shared" si="503"/>
        <v>894</v>
      </c>
      <c r="B906" s="10" t="s">
        <v>645</v>
      </c>
      <c r="C906" s="11" t="s">
        <v>677</v>
      </c>
      <c r="D906" s="11" t="s">
        <v>681</v>
      </c>
      <c r="E906" s="11" t="s">
        <v>646</v>
      </c>
      <c r="F906" s="12">
        <v>3494.53</v>
      </c>
      <c r="G906" s="12">
        <f>1135.18+839.81</f>
        <v>1974.99</v>
      </c>
      <c r="H906" s="12">
        <v>960.54</v>
      </c>
    </row>
    <row r="907" spans="1:8" ht="72" x14ac:dyDescent="0.25">
      <c r="A907" s="19">
        <f t="shared" si="503"/>
        <v>895</v>
      </c>
      <c r="B907" s="10" t="s">
        <v>682</v>
      </c>
      <c r="C907" s="11" t="s">
        <v>677</v>
      </c>
      <c r="D907" s="11" t="s">
        <v>683</v>
      </c>
      <c r="E907" s="11"/>
      <c r="F907" s="12">
        <f>SUM(F910+F908)</f>
        <v>698.56999999999994</v>
      </c>
      <c r="G907" s="12">
        <f t="shared" ref="G907:H907" si="506">SUM(G910+G908)</f>
        <v>276.52</v>
      </c>
      <c r="H907" s="12">
        <f t="shared" si="506"/>
        <v>276.52</v>
      </c>
    </row>
    <row r="908" spans="1:8" ht="54" x14ac:dyDescent="0.25">
      <c r="A908" s="18">
        <f t="shared" si="503"/>
        <v>896</v>
      </c>
      <c r="B908" s="10" t="s">
        <v>787</v>
      </c>
      <c r="C908" s="11" t="s">
        <v>677</v>
      </c>
      <c r="D908" s="24" t="s">
        <v>786</v>
      </c>
      <c r="E908" s="11"/>
      <c r="F908" s="12">
        <f>SUM(F909)</f>
        <v>358.9</v>
      </c>
      <c r="G908" s="12">
        <f t="shared" ref="G908:H908" si="507">SUM(G909)</f>
        <v>0</v>
      </c>
      <c r="H908" s="12">
        <f t="shared" si="507"/>
        <v>0</v>
      </c>
    </row>
    <row r="909" spans="1:8" ht="54" x14ac:dyDescent="0.25">
      <c r="A909" s="19">
        <f t="shared" si="503"/>
        <v>897</v>
      </c>
      <c r="B909" s="10" t="s">
        <v>645</v>
      </c>
      <c r="C909" s="11" t="s">
        <v>677</v>
      </c>
      <c r="D909" s="24" t="s">
        <v>786</v>
      </c>
      <c r="E909" s="11" t="s">
        <v>646</v>
      </c>
      <c r="F909" s="12">
        <v>358.9</v>
      </c>
      <c r="G909" s="12">
        <v>0</v>
      </c>
      <c r="H909" s="12">
        <v>0</v>
      </c>
    </row>
    <row r="910" spans="1:8" ht="54" x14ac:dyDescent="0.25">
      <c r="A910" s="19">
        <f t="shared" si="503"/>
        <v>898</v>
      </c>
      <c r="B910" s="10" t="s">
        <v>684</v>
      </c>
      <c r="C910" s="11" t="s">
        <v>677</v>
      </c>
      <c r="D910" s="11" t="s">
        <v>685</v>
      </c>
      <c r="E910" s="11"/>
      <c r="F910" s="12">
        <f>SUM(F911)</f>
        <v>339.67</v>
      </c>
      <c r="G910" s="12">
        <f t="shared" ref="G910:H910" si="508">SUM(G911)</f>
        <v>276.52</v>
      </c>
      <c r="H910" s="12">
        <f t="shared" si="508"/>
        <v>276.52</v>
      </c>
    </row>
    <row r="911" spans="1:8" ht="54" x14ac:dyDescent="0.25">
      <c r="A911" s="19">
        <f t="shared" si="503"/>
        <v>899</v>
      </c>
      <c r="B911" s="10" t="s">
        <v>645</v>
      </c>
      <c r="C911" s="11" t="s">
        <v>677</v>
      </c>
      <c r="D911" s="11" t="s">
        <v>685</v>
      </c>
      <c r="E911" s="11" t="s">
        <v>646</v>
      </c>
      <c r="F911" s="12">
        <v>339.67</v>
      </c>
      <c r="G911" s="12">
        <v>276.52</v>
      </c>
      <c r="H911" s="12">
        <v>276.52</v>
      </c>
    </row>
    <row r="912" spans="1:8" ht="54" x14ac:dyDescent="0.25">
      <c r="A912" s="19">
        <f t="shared" si="503"/>
        <v>900</v>
      </c>
      <c r="B912" s="10" t="s">
        <v>467</v>
      </c>
      <c r="C912" s="11" t="s">
        <v>677</v>
      </c>
      <c r="D912" s="11" t="s">
        <v>468</v>
      </c>
      <c r="E912" s="11"/>
      <c r="F912" s="12">
        <f>SUM(F913+F918)</f>
        <v>692.18</v>
      </c>
      <c r="G912" s="12">
        <f t="shared" ref="G912:H912" si="509">SUM(G913+G918)</f>
        <v>620.70000000000005</v>
      </c>
      <c r="H912" s="12">
        <f t="shared" si="509"/>
        <v>648.70000000000005</v>
      </c>
    </row>
    <row r="913" spans="1:8" ht="54" x14ac:dyDescent="0.25">
      <c r="A913" s="19">
        <f t="shared" si="503"/>
        <v>901</v>
      </c>
      <c r="B913" s="10" t="s">
        <v>486</v>
      </c>
      <c r="C913" s="11" t="s">
        <v>677</v>
      </c>
      <c r="D913" s="11" t="s">
        <v>487</v>
      </c>
      <c r="E913" s="11"/>
      <c r="F913" s="12">
        <f>SUM(F916+F914)</f>
        <v>659.69999999999993</v>
      </c>
      <c r="G913" s="12">
        <f t="shared" ref="G913:H913" si="510">SUM(G916+G914)</f>
        <v>620.70000000000005</v>
      </c>
      <c r="H913" s="12">
        <f t="shared" si="510"/>
        <v>648.70000000000005</v>
      </c>
    </row>
    <row r="914" spans="1:8" ht="126" x14ac:dyDescent="0.25">
      <c r="A914" s="19">
        <f t="shared" si="503"/>
        <v>902</v>
      </c>
      <c r="B914" s="10" t="s">
        <v>811</v>
      </c>
      <c r="C914" s="11" t="s">
        <v>677</v>
      </c>
      <c r="D914" s="24" t="s">
        <v>810</v>
      </c>
      <c r="E914" s="11"/>
      <c r="F914" s="12">
        <f>SUM(F915)</f>
        <v>65.400000000000006</v>
      </c>
      <c r="G914" s="12">
        <f t="shared" ref="G914:H914" si="511">SUM(G915)</f>
        <v>0</v>
      </c>
      <c r="H914" s="12">
        <f t="shared" si="511"/>
        <v>0</v>
      </c>
    </row>
    <row r="915" spans="1:8" ht="41.25" customHeight="1" x14ac:dyDescent="0.25">
      <c r="A915" s="19">
        <f t="shared" si="503"/>
        <v>903</v>
      </c>
      <c r="B915" s="10" t="s">
        <v>645</v>
      </c>
      <c r="C915" s="11" t="s">
        <v>677</v>
      </c>
      <c r="D915" s="24" t="s">
        <v>810</v>
      </c>
      <c r="E915" s="11">
        <v>320</v>
      </c>
      <c r="F915" s="12">
        <v>65.400000000000006</v>
      </c>
      <c r="G915" s="12">
        <v>0</v>
      </c>
      <c r="H915" s="12">
        <v>0</v>
      </c>
    </row>
    <row r="916" spans="1:8" ht="72" x14ac:dyDescent="0.25">
      <c r="A916" s="19">
        <f t="shared" si="503"/>
        <v>904</v>
      </c>
      <c r="B916" s="10" t="s">
        <v>492</v>
      </c>
      <c r="C916" s="11" t="s">
        <v>677</v>
      </c>
      <c r="D916" s="11" t="s">
        <v>493</v>
      </c>
      <c r="E916" s="11"/>
      <c r="F916" s="12">
        <f>SUM(F917)</f>
        <v>594.29999999999995</v>
      </c>
      <c r="G916" s="12">
        <f t="shared" ref="G916:H916" si="512">SUM(G917)</f>
        <v>620.70000000000005</v>
      </c>
      <c r="H916" s="12">
        <f t="shared" si="512"/>
        <v>648.70000000000005</v>
      </c>
    </row>
    <row r="917" spans="1:8" ht="37.5" customHeight="1" x14ac:dyDescent="0.25">
      <c r="A917" s="19">
        <f t="shared" si="503"/>
        <v>905</v>
      </c>
      <c r="B917" s="10" t="s">
        <v>645</v>
      </c>
      <c r="C917" s="11" t="s">
        <v>677</v>
      </c>
      <c r="D917" s="11" t="s">
        <v>493</v>
      </c>
      <c r="E917" s="11" t="s">
        <v>646</v>
      </c>
      <c r="F917" s="12">
        <v>594.29999999999995</v>
      </c>
      <c r="G917" s="12">
        <v>620.70000000000005</v>
      </c>
      <c r="H917" s="12">
        <v>648.70000000000005</v>
      </c>
    </row>
    <row r="918" spans="1:8" ht="76.5" customHeight="1" x14ac:dyDescent="0.25">
      <c r="A918" s="19">
        <f t="shared" si="503"/>
        <v>906</v>
      </c>
      <c r="B918" s="10" t="s">
        <v>869</v>
      </c>
      <c r="C918" s="11">
        <v>1004</v>
      </c>
      <c r="D918" s="24" t="s">
        <v>578</v>
      </c>
      <c r="E918" s="11"/>
      <c r="F918" s="12">
        <f>F919</f>
        <v>32.479999999999997</v>
      </c>
      <c r="G918" s="12">
        <f t="shared" ref="G918:H918" si="513">G919</f>
        <v>0</v>
      </c>
      <c r="H918" s="12">
        <f t="shared" si="513"/>
        <v>0</v>
      </c>
    </row>
    <row r="919" spans="1:8" ht="114" customHeight="1" x14ac:dyDescent="0.25">
      <c r="A919" s="19">
        <f t="shared" si="503"/>
        <v>907</v>
      </c>
      <c r="B919" s="36" t="s">
        <v>868</v>
      </c>
      <c r="C919" s="11">
        <v>1004</v>
      </c>
      <c r="D919" s="24" t="s">
        <v>867</v>
      </c>
      <c r="E919" s="11"/>
      <c r="F919" s="12">
        <f>F920</f>
        <v>32.479999999999997</v>
      </c>
      <c r="G919" s="12">
        <f t="shared" ref="G919:H919" si="514">G920</f>
        <v>0</v>
      </c>
      <c r="H919" s="12">
        <f t="shared" si="514"/>
        <v>0</v>
      </c>
    </row>
    <row r="920" spans="1:8" ht="47.25" customHeight="1" x14ac:dyDescent="0.25">
      <c r="A920" s="19">
        <f t="shared" si="503"/>
        <v>908</v>
      </c>
      <c r="B920" s="10" t="s">
        <v>645</v>
      </c>
      <c r="C920" s="11">
        <v>1004</v>
      </c>
      <c r="D920" s="24" t="s">
        <v>867</v>
      </c>
      <c r="E920" s="11">
        <v>320</v>
      </c>
      <c r="F920" s="12">
        <v>32.479999999999997</v>
      </c>
      <c r="G920" s="12">
        <v>0</v>
      </c>
      <c r="H920" s="12">
        <v>0</v>
      </c>
    </row>
    <row r="921" spans="1:8" ht="36" x14ac:dyDescent="0.25">
      <c r="A921" s="18">
        <f t="shared" si="503"/>
        <v>909</v>
      </c>
      <c r="B921" s="14" t="s">
        <v>686</v>
      </c>
      <c r="C921" s="15" t="s">
        <v>687</v>
      </c>
      <c r="D921" s="15"/>
      <c r="E921" s="15"/>
      <c r="F921" s="16">
        <f>SUM(F922+F937)</f>
        <v>8021.3200000000006</v>
      </c>
      <c r="G921" s="16">
        <f t="shared" ref="G921:H921" si="515">SUM(G922+G937)</f>
        <v>8554.7999999999993</v>
      </c>
      <c r="H921" s="16">
        <f t="shared" si="515"/>
        <v>8722.2000000000007</v>
      </c>
    </row>
    <row r="922" spans="1:8" ht="72" x14ac:dyDescent="0.25">
      <c r="A922" s="19">
        <f t="shared" si="503"/>
        <v>910</v>
      </c>
      <c r="B922" s="10" t="s">
        <v>639</v>
      </c>
      <c r="C922" s="11" t="s">
        <v>687</v>
      </c>
      <c r="D922" s="11" t="s">
        <v>640</v>
      </c>
      <c r="E922" s="11"/>
      <c r="F922" s="12">
        <f>SUM(F923+F930)</f>
        <v>6696.52</v>
      </c>
      <c r="G922" s="12">
        <f t="shared" ref="G922:H922" si="516">SUM(G923+G930)</f>
        <v>7268.5</v>
      </c>
      <c r="H922" s="12">
        <f t="shared" si="516"/>
        <v>7435.9000000000005</v>
      </c>
    </row>
    <row r="923" spans="1:8" ht="72" x14ac:dyDescent="0.25">
      <c r="A923" s="19">
        <f t="shared" si="503"/>
        <v>911</v>
      </c>
      <c r="B923" s="10" t="s">
        <v>641</v>
      </c>
      <c r="C923" s="11" t="s">
        <v>687</v>
      </c>
      <c r="D923" s="11" t="s">
        <v>642</v>
      </c>
      <c r="E923" s="11"/>
      <c r="F923" s="12">
        <f>SUM(F924+F926+F928)</f>
        <v>211</v>
      </c>
      <c r="G923" s="12">
        <f t="shared" ref="G923:H923" si="517">SUM(G924+G926+G928)</f>
        <v>186</v>
      </c>
      <c r="H923" s="12">
        <f t="shared" si="517"/>
        <v>186</v>
      </c>
    </row>
    <row r="924" spans="1:8" ht="72" x14ac:dyDescent="0.25">
      <c r="A924" s="19">
        <f t="shared" si="503"/>
        <v>912</v>
      </c>
      <c r="B924" s="10" t="s">
        <v>659</v>
      </c>
      <c r="C924" s="11" t="s">
        <v>687</v>
      </c>
      <c r="D924" s="11" t="s">
        <v>660</v>
      </c>
      <c r="E924" s="11"/>
      <c r="F924" s="12">
        <f>SUM(F925)</f>
        <v>25</v>
      </c>
      <c r="G924" s="12">
        <f t="shared" ref="G924:H924" si="518">SUM(G925)</f>
        <v>0</v>
      </c>
      <c r="H924" s="12">
        <f t="shared" si="518"/>
        <v>0</v>
      </c>
    </row>
    <row r="925" spans="1:8" x14ac:dyDescent="0.25">
      <c r="A925" s="19">
        <f t="shared" si="503"/>
        <v>913</v>
      </c>
      <c r="B925" s="10" t="s">
        <v>169</v>
      </c>
      <c r="C925" s="11" t="s">
        <v>687</v>
      </c>
      <c r="D925" s="11" t="s">
        <v>660</v>
      </c>
      <c r="E925" s="11" t="s">
        <v>170</v>
      </c>
      <c r="F925" s="12">
        <v>25</v>
      </c>
      <c r="G925" s="12">
        <v>0</v>
      </c>
      <c r="H925" s="12">
        <v>0</v>
      </c>
    </row>
    <row r="926" spans="1:8" ht="108" x14ac:dyDescent="0.25">
      <c r="A926" s="19">
        <f t="shared" si="503"/>
        <v>914</v>
      </c>
      <c r="B926" s="10" t="s">
        <v>688</v>
      </c>
      <c r="C926" s="11" t="s">
        <v>687</v>
      </c>
      <c r="D926" s="11" t="s">
        <v>689</v>
      </c>
      <c r="E926" s="11"/>
      <c r="F926" s="12">
        <f>SUM(F927)</f>
        <v>4</v>
      </c>
      <c r="G926" s="12">
        <f t="shared" ref="G926:H926" si="519">SUM(G927)</f>
        <v>4</v>
      </c>
      <c r="H926" s="12">
        <f t="shared" si="519"/>
        <v>4</v>
      </c>
    </row>
    <row r="927" spans="1:8" x14ac:dyDescent="0.25">
      <c r="A927" s="19">
        <f t="shared" si="503"/>
        <v>915</v>
      </c>
      <c r="B927" s="10" t="s">
        <v>203</v>
      </c>
      <c r="C927" s="11" t="s">
        <v>687</v>
      </c>
      <c r="D927" s="11" t="s">
        <v>689</v>
      </c>
      <c r="E927" s="11" t="s">
        <v>204</v>
      </c>
      <c r="F927" s="12">
        <v>4</v>
      </c>
      <c r="G927" s="12">
        <v>4</v>
      </c>
      <c r="H927" s="12">
        <v>4</v>
      </c>
    </row>
    <row r="928" spans="1:8" ht="72" x14ac:dyDescent="0.25">
      <c r="A928" s="19">
        <f t="shared" si="503"/>
        <v>916</v>
      </c>
      <c r="B928" s="10" t="s">
        <v>690</v>
      </c>
      <c r="C928" s="11" t="s">
        <v>687</v>
      </c>
      <c r="D928" s="11" t="s">
        <v>691</v>
      </c>
      <c r="E928" s="11"/>
      <c r="F928" s="12">
        <f>SUM(F929)</f>
        <v>182</v>
      </c>
      <c r="G928" s="12">
        <f t="shared" ref="G928:H928" si="520">SUM(G929)</f>
        <v>182</v>
      </c>
      <c r="H928" s="12">
        <f t="shared" si="520"/>
        <v>182</v>
      </c>
    </row>
    <row r="929" spans="1:8" s="32" customFormat="1" ht="54" x14ac:dyDescent="0.25">
      <c r="A929" s="19">
        <f t="shared" si="503"/>
        <v>917</v>
      </c>
      <c r="B929" s="10" t="s">
        <v>28</v>
      </c>
      <c r="C929" s="11" t="s">
        <v>687</v>
      </c>
      <c r="D929" s="11" t="s">
        <v>691</v>
      </c>
      <c r="E929" s="11" t="s">
        <v>29</v>
      </c>
      <c r="F929" s="12">
        <v>182</v>
      </c>
      <c r="G929" s="12">
        <v>182</v>
      </c>
      <c r="H929" s="12">
        <v>182</v>
      </c>
    </row>
    <row r="930" spans="1:8" ht="54" x14ac:dyDescent="0.25">
      <c r="A930" s="19">
        <f t="shared" si="503"/>
        <v>918</v>
      </c>
      <c r="B930" s="10" t="s">
        <v>661</v>
      </c>
      <c r="C930" s="11" t="s">
        <v>687</v>
      </c>
      <c r="D930" s="11" t="s">
        <v>662</v>
      </c>
      <c r="E930" s="11"/>
      <c r="F930" s="12">
        <f>SUM(F931+F934)</f>
        <v>6485.52</v>
      </c>
      <c r="G930" s="12">
        <f t="shared" ref="G930:H930" si="521">SUM(G931+G934)</f>
        <v>7082.5</v>
      </c>
      <c r="H930" s="12">
        <f t="shared" si="521"/>
        <v>7249.9000000000005</v>
      </c>
    </row>
    <row r="931" spans="1:8" ht="234" x14ac:dyDescent="0.25">
      <c r="A931" s="19">
        <f t="shared" si="503"/>
        <v>919</v>
      </c>
      <c r="B931" s="10" t="s">
        <v>663</v>
      </c>
      <c r="C931" s="11" t="s">
        <v>687</v>
      </c>
      <c r="D931" s="11" t="s">
        <v>664</v>
      </c>
      <c r="E931" s="11"/>
      <c r="F931" s="12">
        <f>SUM(F932:F933)</f>
        <v>1034.8</v>
      </c>
      <c r="G931" s="12">
        <f t="shared" ref="G931:H931" si="522">SUM(G932:G933)</f>
        <v>1034.8</v>
      </c>
      <c r="H931" s="12">
        <f t="shared" si="522"/>
        <v>1034.8</v>
      </c>
    </row>
    <row r="932" spans="1:8" ht="36" x14ac:dyDescent="0.25">
      <c r="A932" s="19">
        <f t="shared" si="503"/>
        <v>920</v>
      </c>
      <c r="B932" s="10" t="s">
        <v>18</v>
      </c>
      <c r="C932" s="11" t="s">
        <v>687</v>
      </c>
      <c r="D932" s="11" t="s">
        <v>664</v>
      </c>
      <c r="E932" s="11" t="s">
        <v>19</v>
      </c>
      <c r="F932" s="12">
        <v>899.22</v>
      </c>
      <c r="G932" s="12">
        <v>1034.8</v>
      </c>
      <c r="H932" s="12">
        <v>1034.8</v>
      </c>
    </row>
    <row r="933" spans="1:8" ht="54" x14ac:dyDescent="0.25">
      <c r="A933" s="19">
        <f t="shared" si="503"/>
        <v>921</v>
      </c>
      <c r="B933" s="10" t="s">
        <v>28</v>
      </c>
      <c r="C933" s="11" t="s">
        <v>687</v>
      </c>
      <c r="D933" s="11" t="s">
        <v>664</v>
      </c>
      <c r="E933" s="11" t="s">
        <v>29</v>
      </c>
      <c r="F933" s="12">
        <v>135.58000000000001</v>
      </c>
      <c r="G933" s="12">
        <v>0</v>
      </c>
      <c r="H933" s="12">
        <v>0</v>
      </c>
    </row>
    <row r="934" spans="1:8" ht="252" x14ac:dyDescent="0.25">
      <c r="A934" s="19">
        <f t="shared" si="503"/>
        <v>922</v>
      </c>
      <c r="B934" s="10" t="s">
        <v>665</v>
      </c>
      <c r="C934" s="11" t="s">
        <v>687</v>
      </c>
      <c r="D934" s="11" t="s">
        <v>666</v>
      </c>
      <c r="E934" s="11"/>
      <c r="F934" s="12">
        <f>SUM(F935:F936)</f>
        <v>5450.72</v>
      </c>
      <c r="G934" s="12">
        <f t="shared" ref="G934:H934" si="523">SUM(G935:G936)</f>
        <v>6047.7</v>
      </c>
      <c r="H934" s="12">
        <f t="shared" si="523"/>
        <v>6215.1</v>
      </c>
    </row>
    <row r="935" spans="1:8" ht="36" x14ac:dyDescent="0.25">
      <c r="A935" s="19">
        <f t="shared" si="503"/>
        <v>923</v>
      </c>
      <c r="B935" s="10" t="s">
        <v>18</v>
      </c>
      <c r="C935" s="11" t="s">
        <v>687</v>
      </c>
      <c r="D935" s="11" t="s">
        <v>666</v>
      </c>
      <c r="E935" s="11" t="s">
        <v>19</v>
      </c>
      <c r="F935" s="12">
        <v>4289.96</v>
      </c>
      <c r="G935" s="12">
        <v>4177.7</v>
      </c>
      <c r="H935" s="12">
        <v>4345.1000000000004</v>
      </c>
    </row>
    <row r="936" spans="1:8" ht="54" x14ac:dyDescent="0.25">
      <c r="A936" s="19">
        <f t="shared" si="503"/>
        <v>924</v>
      </c>
      <c r="B936" s="10" t="s">
        <v>28</v>
      </c>
      <c r="C936" s="11" t="s">
        <v>687</v>
      </c>
      <c r="D936" s="11" t="s">
        <v>666</v>
      </c>
      <c r="E936" s="11" t="s">
        <v>29</v>
      </c>
      <c r="F936" s="12">
        <v>1160.76</v>
      </c>
      <c r="G936" s="12">
        <v>1870</v>
      </c>
      <c r="H936" s="12">
        <v>1870</v>
      </c>
    </row>
    <row r="937" spans="1:8" ht="72" x14ac:dyDescent="0.25">
      <c r="A937" s="19">
        <f t="shared" si="503"/>
        <v>925</v>
      </c>
      <c r="B937" s="10" t="s">
        <v>197</v>
      </c>
      <c r="C937" s="11" t="s">
        <v>687</v>
      </c>
      <c r="D937" s="11" t="s">
        <v>198</v>
      </c>
      <c r="E937" s="11"/>
      <c r="F937" s="12">
        <f>SUM(F938)</f>
        <v>1324.8</v>
      </c>
      <c r="G937" s="12">
        <f t="shared" ref="G937:H937" si="524">SUM(G938)</f>
        <v>1286.3</v>
      </c>
      <c r="H937" s="12">
        <f t="shared" si="524"/>
        <v>1286.3</v>
      </c>
    </row>
    <row r="938" spans="1:8" ht="72" x14ac:dyDescent="0.25">
      <c r="A938" s="18">
        <f t="shared" si="503"/>
        <v>926</v>
      </c>
      <c r="B938" s="10" t="s">
        <v>649</v>
      </c>
      <c r="C938" s="11" t="s">
        <v>687</v>
      </c>
      <c r="D938" s="11" t="s">
        <v>650</v>
      </c>
      <c r="E938" s="11"/>
      <c r="F938" s="12">
        <f>SUM(F939)</f>
        <v>1324.8</v>
      </c>
      <c r="G938" s="12">
        <f t="shared" ref="G938:H938" si="525">SUM(G939)</f>
        <v>1286.3</v>
      </c>
      <c r="H938" s="12">
        <f t="shared" si="525"/>
        <v>1286.3</v>
      </c>
    </row>
    <row r="939" spans="1:8" ht="90" x14ac:dyDescent="0.25">
      <c r="A939" s="19">
        <f t="shared" si="503"/>
        <v>927</v>
      </c>
      <c r="B939" s="10" t="s">
        <v>692</v>
      </c>
      <c r="C939" s="11" t="s">
        <v>687</v>
      </c>
      <c r="D939" s="11" t="s">
        <v>693</v>
      </c>
      <c r="E939" s="11"/>
      <c r="F939" s="12">
        <f>SUM(F940)</f>
        <v>1324.8</v>
      </c>
      <c r="G939" s="12">
        <f t="shared" ref="G939:H939" si="526">SUM(G940)</f>
        <v>1286.3</v>
      </c>
      <c r="H939" s="12">
        <f t="shared" si="526"/>
        <v>1286.3</v>
      </c>
    </row>
    <row r="940" spans="1:8" ht="90" x14ac:dyDescent="0.25">
      <c r="A940" s="19">
        <f t="shared" si="503"/>
        <v>928</v>
      </c>
      <c r="B940" s="10" t="s">
        <v>149</v>
      </c>
      <c r="C940" s="11" t="s">
        <v>687</v>
      </c>
      <c r="D940" s="11" t="s">
        <v>693</v>
      </c>
      <c r="E940" s="11" t="s">
        <v>150</v>
      </c>
      <c r="F940" s="12">
        <v>1324.8</v>
      </c>
      <c r="G940" s="12">
        <v>1286.3</v>
      </c>
      <c r="H940" s="12">
        <v>1286.3</v>
      </c>
    </row>
    <row r="941" spans="1:8" x14ac:dyDescent="0.25">
      <c r="A941" s="18">
        <f t="shared" si="503"/>
        <v>929</v>
      </c>
      <c r="B941" s="14" t="s">
        <v>694</v>
      </c>
      <c r="C941" s="15" t="s">
        <v>695</v>
      </c>
      <c r="D941" s="15"/>
      <c r="E941" s="15"/>
      <c r="F941" s="16">
        <f>SUM(F942+F974+F992)</f>
        <v>160649.47</v>
      </c>
      <c r="G941" s="16">
        <f>SUM(G942+G974+G992)</f>
        <v>154657.4</v>
      </c>
      <c r="H941" s="16">
        <f>SUM(H942+H974+H992)</f>
        <v>159993.59</v>
      </c>
    </row>
    <row r="942" spans="1:8" x14ac:dyDescent="0.25">
      <c r="A942" s="18">
        <f t="shared" si="503"/>
        <v>930</v>
      </c>
      <c r="B942" s="14" t="s">
        <v>696</v>
      </c>
      <c r="C942" s="15" t="s">
        <v>697</v>
      </c>
      <c r="D942" s="15"/>
      <c r="E942" s="15"/>
      <c r="F942" s="16">
        <f>SUM(F943+F952+F964+F970)</f>
        <v>99718.66</v>
      </c>
      <c r="G942" s="16">
        <f>SUM(G943+G952+G964+G970)</f>
        <v>93615.55</v>
      </c>
      <c r="H942" s="16">
        <f>SUM(H943+H952+H964+H970)</f>
        <v>96286.34</v>
      </c>
    </row>
    <row r="943" spans="1:8" ht="54" x14ac:dyDescent="0.25">
      <c r="A943" s="19">
        <f t="shared" si="503"/>
        <v>931</v>
      </c>
      <c r="B943" s="10" t="s">
        <v>467</v>
      </c>
      <c r="C943" s="11" t="s">
        <v>697</v>
      </c>
      <c r="D943" s="11" t="s">
        <v>468</v>
      </c>
      <c r="E943" s="11"/>
      <c r="F943" s="12">
        <f>SUM(F944+F949)</f>
        <v>11022.27</v>
      </c>
      <c r="G943" s="12">
        <f t="shared" ref="G943:H943" si="527">SUM(G944+G949)</f>
        <v>11383.88</v>
      </c>
      <c r="H943" s="12">
        <f t="shared" si="527"/>
        <v>11790.099999999999</v>
      </c>
    </row>
    <row r="944" spans="1:8" ht="72" x14ac:dyDescent="0.25">
      <c r="A944" s="18">
        <f t="shared" si="503"/>
        <v>932</v>
      </c>
      <c r="B944" s="10" t="s">
        <v>510</v>
      </c>
      <c r="C944" s="11" t="s">
        <v>697</v>
      </c>
      <c r="D944" s="11" t="s">
        <v>511</v>
      </c>
      <c r="E944" s="11"/>
      <c r="F944" s="12">
        <f>SUM(F945+F947)</f>
        <v>10987.27</v>
      </c>
      <c r="G944" s="12">
        <f t="shared" ref="G944:H944" si="528">SUM(G945+G947)</f>
        <v>11383.88</v>
      </c>
      <c r="H944" s="12">
        <f t="shared" si="528"/>
        <v>11790.099999999999</v>
      </c>
    </row>
    <row r="945" spans="1:8" ht="72" x14ac:dyDescent="0.25">
      <c r="A945" s="19">
        <f t="shared" si="503"/>
        <v>933</v>
      </c>
      <c r="B945" s="10" t="s">
        <v>518</v>
      </c>
      <c r="C945" s="11" t="s">
        <v>697</v>
      </c>
      <c r="D945" s="11" t="s">
        <v>519</v>
      </c>
      <c r="E945" s="11"/>
      <c r="F945" s="12">
        <f>SUM(F946)</f>
        <v>8829.84</v>
      </c>
      <c r="G945" s="12">
        <f t="shared" ref="G945:H945" si="529">SUM(G946)</f>
        <v>9388.98</v>
      </c>
      <c r="H945" s="12">
        <f t="shared" si="529"/>
        <v>9738.1299999999992</v>
      </c>
    </row>
    <row r="946" spans="1:8" x14ac:dyDescent="0.25">
      <c r="A946" s="19">
        <f t="shared" si="503"/>
        <v>934</v>
      </c>
      <c r="B946" s="10" t="s">
        <v>137</v>
      </c>
      <c r="C946" s="11" t="s">
        <v>697</v>
      </c>
      <c r="D946" s="11" t="s">
        <v>519</v>
      </c>
      <c r="E946" s="11" t="s">
        <v>138</v>
      </c>
      <c r="F946" s="12">
        <v>8829.84</v>
      </c>
      <c r="G946" s="12">
        <v>9388.98</v>
      </c>
      <c r="H946" s="12">
        <v>9738.1299999999992</v>
      </c>
    </row>
    <row r="947" spans="1:8" ht="54" x14ac:dyDescent="0.25">
      <c r="A947" s="19">
        <f t="shared" si="503"/>
        <v>935</v>
      </c>
      <c r="B947" s="10" t="s">
        <v>520</v>
      </c>
      <c r="C947" s="11" t="s">
        <v>697</v>
      </c>
      <c r="D947" s="11" t="s">
        <v>521</v>
      </c>
      <c r="E947" s="11"/>
      <c r="F947" s="12">
        <f>SUM(F948)</f>
        <v>2157.4299999999998</v>
      </c>
      <c r="G947" s="12">
        <f t="shared" ref="G947:H947" si="530">SUM(G948)</f>
        <v>1994.9</v>
      </c>
      <c r="H947" s="12">
        <f t="shared" si="530"/>
        <v>2051.9699999999998</v>
      </c>
    </row>
    <row r="948" spans="1:8" x14ac:dyDescent="0.25">
      <c r="A948" s="19">
        <f t="shared" si="503"/>
        <v>936</v>
      </c>
      <c r="B948" s="10" t="s">
        <v>137</v>
      </c>
      <c r="C948" s="11" t="s">
        <v>697</v>
      </c>
      <c r="D948" s="11" t="s">
        <v>521</v>
      </c>
      <c r="E948" s="11" t="s">
        <v>138</v>
      </c>
      <c r="F948" s="12">
        <v>2157.4299999999998</v>
      </c>
      <c r="G948" s="12">
        <v>1994.9</v>
      </c>
      <c r="H948" s="12">
        <v>2051.9699999999998</v>
      </c>
    </row>
    <row r="949" spans="1:8" ht="72" x14ac:dyDescent="0.25">
      <c r="A949" s="19">
        <f t="shared" si="503"/>
        <v>937</v>
      </c>
      <c r="B949" s="10" t="s">
        <v>812</v>
      </c>
      <c r="C949" s="11">
        <v>1101</v>
      </c>
      <c r="D949" s="24" t="s">
        <v>578</v>
      </c>
      <c r="E949" s="11"/>
      <c r="F949" s="12">
        <f>SUM(F950)</f>
        <v>35</v>
      </c>
      <c r="G949" s="12">
        <f t="shared" ref="G949:H949" si="531">SUM(G950)</f>
        <v>0</v>
      </c>
      <c r="H949" s="12">
        <f t="shared" si="531"/>
        <v>0</v>
      </c>
    </row>
    <row r="950" spans="1:8" ht="54" x14ac:dyDescent="0.25">
      <c r="A950" s="19">
        <f t="shared" si="503"/>
        <v>938</v>
      </c>
      <c r="B950" s="10" t="s">
        <v>755</v>
      </c>
      <c r="C950" s="11">
        <v>1101</v>
      </c>
      <c r="D950" s="24" t="s">
        <v>756</v>
      </c>
      <c r="E950" s="11"/>
      <c r="F950" s="12">
        <f>SUM(F951)</f>
        <v>35</v>
      </c>
      <c r="G950" s="12">
        <f t="shared" ref="G950:H950" si="532">SUM(G951)</f>
        <v>0</v>
      </c>
      <c r="H950" s="12">
        <f t="shared" si="532"/>
        <v>0</v>
      </c>
    </row>
    <row r="951" spans="1:8" x14ac:dyDescent="0.25">
      <c r="A951" s="19">
        <f t="shared" si="503"/>
        <v>939</v>
      </c>
      <c r="B951" s="10" t="s">
        <v>137</v>
      </c>
      <c r="C951" s="11">
        <v>1101</v>
      </c>
      <c r="D951" s="24" t="s">
        <v>756</v>
      </c>
      <c r="E951" s="11">
        <v>610</v>
      </c>
      <c r="F951" s="12">
        <v>35</v>
      </c>
      <c r="G951" s="12">
        <v>0</v>
      </c>
      <c r="H951" s="12">
        <v>0</v>
      </c>
    </row>
    <row r="952" spans="1:8" ht="72" x14ac:dyDescent="0.25">
      <c r="A952" s="19">
        <f t="shared" si="503"/>
        <v>940</v>
      </c>
      <c r="B952" s="10" t="s">
        <v>542</v>
      </c>
      <c r="C952" s="11" t="s">
        <v>697</v>
      </c>
      <c r="D952" s="11" t="s">
        <v>543</v>
      </c>
      <c r="E952" s="11"/>
      <c r="F952" s="12">
        <f>SUM(F953)</f>
        <v>87850.58</v>
      </c>
      <c r="G952" s="12">
        <f t="shared" ref="G952:H952" si="533">SUM(G953)</f>
        <v>82231.67</v>
      </c>
      <c r="H952" s="12">
        <f t="shared" si="533"/>
        <v>84496.24</v>
      </c>
    </row>
    <row r="953" spans="1:8" ht="54" x14ac:dyDescent="0.25">
      <c r="A953" s="19">
        <f t="shared" si="503"/>
        <v>941</v>
      </c>
      <c r="B953" s="10" t="s">
        <v>698</v>
      </c>
      <c r="C953" s="11" t="s">
        <v>697</v>
      </c>
      <c r="D953" s="11" t="s">
        <v>699</v>
      </c>
      <c r="E953" s="11"/>
      <c r="F953" s="12">
        <f>SUM(F954+F957+F960+F962)</f>
        <v>87850.58</v>
      </c>
      <c r="G953" s="12">
        <f t="shared" ref="G953:H953" si="534">SUM(G954+G957+G960)</f>
        <v>82231.67</v>
      </c>
      <c r="H953" s="12">
        <f t="shared" si="534"/>
        <v>84496.24</v>
      </c>
    </row>
    <row r="954" spans="1:8" ht="90" x14ac:dyDescent="0.25">
      <c r="A954" s="19">
        <f t="shared" si="503"/>
        <v>942</v>
      </c>
      <c r="B954" s="10" t="s">
        <v>700</v>
      </c>
      <c r="C954" s="11" t="s">
        <v>697</v>
      </c>
      <c r="D954" s="11" t="s">
        <v>701</v>
      </c>
      <c r="E954" s="11"/>
      <c r="F954" s="12">
        <f>SUM(F955:F956)</f>
        <v>75209.58</v>
      </c>
      <c r="G954" s="12">
        <f t="shared" ref="G954:H954" si="535">SUM(G955:G956)</f>
        <v>82231.67</v>
      </c>
      <c r="H954" s="12">
        <f t="shared" si="535"/>
        <v>84496.24</v>
      </c>
    </row>
    <row r="955" spans="1:8" x14ac:dyDescent="0.25">
      <c r="A955" s="19">
        <f t="shared" si="503"/>
        <v>943</v>
      </c>
      <c r="B955" s="10" t="s">
        <v>137</v>
      </c>
      <c r="C955" s="11" t="s">
        <v>697</v>
      </c>
      <c r="D955" s="11" t="s">
        <v>701</v>
      </c>
      <c r="E955" s="11" t="s">
        <v>138</v>
      </c>
      <c r="F955" s="12">
        <v>20526.080000000002</v>
      </c>
      <c r="G955" s="12">
        <v>20808.77</v>
      </c>
      <c r="H955" s="12">
        <v>21437.34</v>
      </c>
    </row>
    <row r="956" spans="1:8" x14ac:dyDescent="0.25">
      <c r="A956" s="19">
        <f t="shared" si="503"/>
        <v>944</v>
      </c>
      <c r="B956" s="10" t="s">
        <v>143</v>
      </c>
      <c r="C956" s="11" t="s">
        <v>697</v>
      </c>
      <c r="D956" s="11" t="s">
        <v>701</v>
      </c>
      <c r="E956" s="11" t="s">
        <v>144</v>
      </c>
      <c r="F956" s="12">
        <v>54683.5</v>
      </c>
      <c r="G956" s="12">
        <v>61422.9</v>
      </c>
      <c r="H956" s="12">
        <v>63058.9</v>
      </c>
    </row>
    <row r="957" spans="1:8" ht="72" x14ac:dyDescent="0.25">
      <c r="A957" s="19">
        <f t="shared" si="503"/>
        <v>945</v>
      </c>
      <c r="B957" s="10" t="s">
        <v>702</v>
      </c>
      <c r="C957" s="11" t="s">
        <v>697</v>
      </c>
      <c r="D957" s="11" t="s">
        <v>703</v>
      </c>
      <c r="E957" s="11"/>
      <c r="F957" s="12">
        <f>SUM(F958:F959)</f>
        <v>11445</v>
      </c>
      <c r="G957" s="12">
        <f t="shared" ref="G957:H957" si="536">SUM(G958:G959)</f>
        <v>0</v>
      </c>
      <c r="H957" s="12">
        <f t="shared" si="536"/>
        <v>0</v>
      </c>
    </row>
    <row r="958" spans="1:8" x14ac:dyDescent="0.25">
      <c r="A958" s="19">
        <f t="shared" si="503"/>
        <v>946</v>
      </c>
      <c r="B958" s="10" t="s">
        <v>137</v>
      </c>
      <c r="C958" s="11" t="s">
        <v>697</v>
      </c>
      <c r="D958" s="11" t="s">
        <v>703</v>
      </c>
      <c r="E958" s="11" t="s">
        <v>138</v>
      </c>
      <c r="F958" s="12">
        <v>250</v>
      </c>
      <c r="G958" s="12">
        <v>0</v>
      </c>
      <c r="H958" s="12">
        <v>0</v>
      </c>
    </row>
    <row r="959" spans="1:8" x14ac:dyDescent="0.25">
      <c r="A959" s="19">
        <f t="shared" si="503"/>
        <v>947</v>
      </c>
      <c r="B959" s="10" t="s">
        <v>143</v>
      </c>
      <c r="C959" s="11" t="s">
        <v>697</v>
      </c>
      <c r="D959" s="11" t="s">
        <v>703</v>
      </c>
      <c r="E959" s="11" t="s">
        <v>144</v>
      </c>
      <c r="F959" s="12">
        <f>10875+190+130</f>
        <v>11195</v>
      </c>
      <c r="G959" s="12">
        <v>0</v>
      </c>
      <c r="H959" s="12">
        <v>0</v>
      </c>
    </row>
    <row r="960" spans="1:8" ht="36" x14ac:dyDescent="0.25">
      <c r="A960" s="19">
        <f t="shared" si="503"/>
        <v>948</v>
      </c>
      <c r="B960" s="10" t="s">
        <v>704</v>
      </c>
      <c r="C960" s="11" t="s">
        <v>697</v>
      </c>
      <c r="D960" s="11" t="s">
        <v>705</v>
      </c>
      <c r="E960" s="11"/>
      <c r="F960" s="12">
        <f>SUM(F961)</f>
        <v>696</v>
      </c>
      <c r="G960" s="12">
        <f t="shared" ref="G960:H960" si="537">SUM(G961)</f>
        <v>0</v>
      </c>
      <c r="H960" s="12">
        <f t="shared" si="537"/>
        <v>0</v>
      </c>
    </row>
    <row r="961" spans="1:8" x14ac:dyDescent="0.25">
      <c r="A961" s="19">
        <f t="shared" si="503"/>
        <v>949</v>
      </c>
      <c r="B961" s="10" t="s">
        <v>143</v>
      </c>
      <c r="C961" s="11" t="s">
        <v>697</v>
      </c>
      <c r="D961" s="11" t="s">
        <v>705</v>
      </c>
      <c r="E961" s="11" t="s">
        <v>144</v>
      </c>
      <c r="F961" s="12">
        <f>1016-190-130</f>
        <v>696</v>
      </c>
      <c r="G961" s="12">
        <v>0</v>
      </c>
      <c r="H961" s="12">
        <v>0</v>
      </c>
    </row>
    <row r="962" spans="1:8" ht="72" x14ac:dyDescent="0.25">
      <c r="A962" s="19">
        <f t="shared" si="503"/>
        <v>950</v>
      </c>
      <c r="B962" s="10" t="s">
        <v>872</v>
      </c>
      <c r="C962" s="11">
        <v>1101</v>
      </c>
      <c r="D962" s="11">
        <v>1130140500</v>
      </c>
      <c r="E962" s="11"/>
      <c r="F962" s="12">
        <f>F963</f>
        <v>500</v>
      </c>
      <c r="G962" s="12">
        <f t="shared" ref="G962:H962" si="538">G963</f>
        <v>0</v>
      </c>
      <c r="H962" s="12">
        <f t="shared" si="538"/>
        <v>0</v>
      </c>
    </row>
    <row r="963" spans="1:8" x14ac:dyDescent="0.25">
      <c r="A963" s="19">
        <f t="shared" si="503"/>
        <v>951</v>
      </c>
      <c r="B963" s="10" t="s">
        <v>137</v>
      </c>
      <c r="C963" s="11">
        <v>1101</v>
      </c>
      <c r="D963" s="11">
        <v>1130140500</v>
      </c>
      <c r="E963" s="11">
        <v>610</v>
      </c>
      <c r="F963" s="12">
        <v>500</v>
      </c>
      <c r="G963" s="12">
        <v>0</v>
      </c>
      <c r="H963" s="12">
        <v>0</v>
      </c>
    </row>
    <row r="964" spans="1:8" ht="72" x14ac:dyDescent="0.25">
      <c r="A964" s="19">
        <f t="shared" si="503"/>
        <v>952</v>
      </c>
      <c r="B964" s="10" t="s">
        <v>197</v>
      </c>
      <c r="C964" s="11" t="s">
        <v>697</v>
      </c>
      <c r="D964" s="24" t="s">
        <v>198</v>
      </c>
      <c r="E964" s="11"/>
      <c r="F964" s="12">
        <f>SUM(F965)</f>
        <v>210.18</v>
      </c>
      <c r="G964" s="12">
        <f t="shared" ref="G964:H964" si="539">SUM(G965)</f>
        <v>0</v>
      </c>
      <c r="H964" s="12">
        <f t="shared" si="539"/>
        <v>0</v>
      </c>
    </row>
    <row r="965" spans="1:8" ht="72" x14ac:dyDescent="0.25">
      <c r="A965" s="19">
        <f t="shared" si="503"/>
        <v>953</v>
      </c>
      <c r="B965" s="10" t="s">
        <v>752</v>
      </c>
      <c r="C965" s="11" t="s">
        <v>697</v>
      </c>
      <c r="D965" s="37" t="s">
        <v>305</v>
      </c>
      <c r="E965" s="11"/>
      <c r="F965" s="12">
        <f>SUM(F968+F966)</f>
        <v>210.18</v>
      </c>
      <c r="G965" s="12">
        <f t="shared" ref="G965:H965" si="540">SUM(G968+G966)</f>
        <v>0</v>
      </c>
      <c r="H965" s="12">
        <f t="shared" si="540"/>
        <v>0</v>
      </c>
    </row>
    <row r="966" spans="1:8" ht="72" x14ac:dyDescent="0.25">
      <c r="A966" s="19">
        <f t="shared" si="503"/>
        <v>954</v>
      </c>
      <c r="B966" s="10" t="s">
        <v>814</v>
      </c>
      <c r="C966" s="11" t="s">
        <v>697</v>
      </c>
      <c r="D966" s="24" t="s">
        <v>813</v>
      </c>
      <c r="E966" s="11"/>
      <c r="F966" s="12">
        <f>SUM(F967)</f>
        <v>78</v>
      </c>
      <c r="G966" s="12">
        <f t="shared" ref="G966:H966" si="541">SUM(G967)</f>
        <v>0</v>
      </c>
      <c r="H966" s="12">
        <f t="shared" si="541"/>
        <v>0</v>
      </c>
    </row>
    <row r="967" spans="1:8" x14ac:dyDescent="0.25">
      <c r="A967" s="19">
        <f t="shared" si="503"/>
        <v>955</v>
      </c>
      <c r="B967" s="10" t="s">
        <v>143</v>
      </c>
      <c r="C967" s="11" t="s">
        <v>697</v>
      </c>
      <c r="D967" s="24" t="s">
        <v>813</v>
      </c>
      <c r="E967" s="11">
        <v>620</v>
      </c>
      <c r="F967" s="12">
        <v>78</v>
      </c>
      <c r="G967" s="12">
        <v>0</v>
      </c>
      <c r="H967" s="12">
        <v>0</v>
      </c>
    </row>
    <row r="968" spans="1:8" ht="72" x14ac:dyDescent="0.25">
      <c r="A968" s="18">
        <f t="shared" ref="A968:A1031" si="542">SUM(A967+1)</f>
        <v>956</v>
      </c>
      <c r="B968" s="10" t="s">
        <v>815</v>
      </c>
      <c r="C968" s="11" t="s">
        <v>697</v>
      </c>
      <c r="D968" s="24" t="s">
        <v>307</v>
      </c>
      <c r="E968" s="11"/>
      <c r="F968" s="12">
        <f>SUM(F969)</f>
        <v>132.18</v>
      </c>
      <c r="G968" s="12">
        <f t="shared" ref="G968:H968" si="543">SUM(G969)</f>
        <v>0</v>
      </c>
      <c r="H968" s="12">
        <f t="shared" si="543"/>
        <v>0</v>
      </c>
    </row>
    <row r="969" spans="1:8" x14ac:dyDescent="0.25">
      <c r="A969" s="19">
        <f t="shared" si="542"/>
        <v>957</v>
      </c>
      <c r="B969" s="10" t="s">
        <v>143</v>
      </c>
      <c r="C969" s="11" t="s">
        <v>697</v>
      </c>
      <c r="D969" s="24" t="s">
        <v>307</v>
      </c>
      <c r="E969" s="11">
        <v>620</v>
      </c>
      <c r="F969" s="12">
        <f>142-9.82</f>
        <v>132.18</v>
      </c>
      <c r="G969" s="12">
        <v>0</v>
      </c>
      <c r="H969" s="12">
        <v>0</v>
      </c>
    </row>
    <row r="970" spans="1:8" x14ac:dyDescent="0.25">
      <c r="A970" s="19">
        <f t="shared" si="542"/>
        <v>958</v>
      </c>
      <c r="B970" s="10" t="s">
        <v>22</v>
      </c>
      <c r="C970" s="11" t="s">
        <v>697</v>
      </c>
      <c r="D970" s="24" t="s">
        <v>23</v>
      </c>
      <c r="E970" s="11"/>
      <c r="F970" s="12">
        <f>SUM(F971)</f>
        <v>635.63</v>
      </c>
      <c r="G970" s="12">
        <f t="shared" ref="G970:H970" si="544">SUM(G971)</f>
        <v>0</v>
      </c>
      <c r="H970" s="12">
        <f t="shared" si="544"/>
        <v>0</v>
      </c>
    </row>
    <row r="971" spans="1:8" ht="126" x14ac:dyDescent="0.25">
      <c r="A971" s="19">
        <f t="shared" si="542"/>
        <v>959</v>
      </c>
      <c r="B971" s="10" t="s">
        <v>846</v>
      </c>
      <c r="C971" s="11" t="s">
        <v>697</v>
      </c>
      <c r="D971" s="24" t="s">
        <v>845</v>
      </c>
      <c r="E971" s="11"/>
      <c r="F971" s="12">
        <f>SUM(F972:F973)</f>
        <v>635.63</v>
      </c>
      <c r="G971" s="12">
        <f t="shared" ref="G971:H971" si="545">SUM(G972:G973)</f>
        <v>0</v>
      </c>
      <c r="H971" s="12">
        <f t="shared" si="545"/>
        <v>0</v>
      </c>
    </row>
    <row r="972" spans="1:8" x14ac:dyDescent="0.25">
      <c r="A972" s="19">
        <f t="shared" si="542"/>
        <v>960</v>
      </c>
      <c r="B972" s="10" t="s">
        <v>137</v>
      </c>
      <c r="C972" s="11" t="s">
        <v>697</v>
      </c>
      <c r="D972" s="24" t="s">
        <v>845</v>
      </c>
      <c r="E972" s="11">
        <v>610</v>
      </c>
      <c r="F972" s="12">
        <v>210.35</v>
      </c>
      <c r="G972" s="12">
        <v>0</v>
      </c>
      <c r="H972" s="12"/>
    </row>
    <row r="973" spans="1:8" x14ac:dyDescent="0.25">
      <c r="A973" s="19">
        <f t="shared" si="542"/>
        <v>961</v>
      </c>
      <c r="B973" s="10" t="s">
        <v>143</v>
      </c>
      <c r="C973" s="11" t="s">
        <v>697</v>
      </c>
      <c r="D973" s="24" t="s">
        <v>845</v>
      </c>
      <c r="E973" s="11">
        <v>620</v>
      </c>
      <c r="F973" s="12">
        <v>425.28</v>
      </c>
      <c r="G973" s="12">
        <v>0</v>
      </c>
      <c r="H973" s="12">
        <v>0</v>
      </c>
    </row>
    <row r="974" spans="1:8" x14ac:dyDescent="0.25">
      <c r="A974" s="18">
        <f t="shared" si="542"/>
        <v>962</v>
      </c>
      <c r="B974" s="14" t="s">
        <v>706</v>
      </c>
      <c r="C974" s="15" t="s">
        <v>707</v>
      </c>
      <c r="D974" s="15"/>
      <c r="E974" s="15"/>
      <c r="F974" s="16">
        <f>SUM(F975+F989)</f>
        <v>30998.52</v>
      </c>
      <c r="G974" s="16">
        <f>SUM(G975+G989)</f>
        <v>28565.439999999999</v>
      </c>
      <c r="H974" s="16">
        <f>SUM(H975+H989)</f>
        <v>29458.87</v>
      </c>
    </row>
    <row r="975" spans="1:8" ht="72" x14ac:dyDescent="0.25">
      <c r="A975" s="19">
        <f t="shared" si="542"/>
        <v>963</v>
      </c>
      <c r="B975" s="10" t="s">
        <v>542</v>
      </c>
      <c r="C975" s="11" t="s">
        <v>707</v>
      </c>
      <c r="D975" s="11" t="s">
        <v>543</v>
      </c>
      <c r="E975" s="11"/>
      <c r="F975" s="12">
        <f>F976</f>
        <v>30772.920000000002</v>
      </c>
      <c r="G975" s="12">
        <f t="shared" ref="G975:H975" si="546">G976</f>
        <v>28565.439999999999</v>
      </c>
      <c r="H975" s="12">
        <f t="shared" si="546"/>
        <v>29458.87</v>
      </c>
    </row>
    <row r="976" spans="1:8" ht="54" x14ac:dyDescent="0.25">
      <c r="A976" s="19">
        <f t="shared" si="542"/>
        <v>964</v>
      </c>
      <c r="B976" s="10" t="s">
        <v>708</v>
      </c>
      <c r="C976" s="11" t="s">
        <v>707</v>
      </c>
      <c r="D976" s="11" t="s">
        <v>709</v>
      </c>
      <c r="E976" s="11"/>
      <c r="F976" s="12">
        <f>SUM(F977+F979+F981+F985+F987+F983)</f>
        <v>30772.920000000002</v>
      </c>
      <c r="G976" s="12">
        <f t="shared" ref="G976:H976" si="547">SUM(G977+G979+G981+G985+G987+G983)</f>
        <v>28565.439999999999</v>
      </c>
      <c r="H976" s="12">
        <f t="shared" si="547"/>
        <v>29458.87</v>
      </c>
    </row>
    <row r="977" spans="1:8" ht="72" x14ac:dyDescent="0.25">
      <c r="A977" s="19">
        <f t="shared" si="542"/>
        <v>965</v>
      </c>
      <c r="B977" s="10" t="s">
        <v>710</v>
      </c>
      <c r="C977" s="11" t="s">
        <v>707</v>
      </c>
      <c r="D977" s="11" t="s">
        <v>711</v>
      </c>
      <c r="E977" s="11"/>
      <c r="F977" s="12">
        <f>SUM(F978)</f>
        <v>623</v>
      </c>
      <c r="G977" s="12">
        <f t="shared" ref="G977:H977" si="548">SUM(G978)</f>
        <v>823</v>
      </c>
      <c r="H977" s="12">
        <f t="shared" si="548"/>
        <v>823</v>
      </c>
    </row>
    <row r="978" spans="1:8" x14ac:dyDescent="0.25">
      <c r="A978" s="19">
        <f t="shared" si="542"/>
        <v>966</v>
      </c>
      <c r="B978" s="10" t="s">
        <v>137</v>
      </c>
      <c r="C978" s="11" t="s">
        <v>707</v>
      </c>
      <c r="D978" s="11" t="s">
        <v>711</v>
      </c>
      <c r="E978" s="11" t="s">
        <v>138</v>
      </c>
      <c r="F978" s="12">
        <v>623</v>
      </c>
      <c r="G978" s="12">
        <v>823</v>
      </c>
      <c r="H978" s="12">
        <v>823</v>
      </c>
    </row>
    <row r="979" spans="1:8" ht="54" x14ac:dyDescent="0.25">
      <c r="A979" s="19">
        <f t="shared" si="542"/>
        <v>967</v>
      </c>
      <c r="B979" s="10" t="s">
        <v>712</v>
      </c>
      <c r="C979" s="11" t="s">
        <v>707</v>
      </c>
      <c r="D979" s="11" t="s">
        <v>713</v>
      </c>
      <c r="E979" s="11"/>
      <c r="F979" s="12">
        <f>SUM(F980)</f>
        <v>2090</v>
      </c>
      <c r="G979" s="12">
        <f t="shared" ref="G979:H979" si="549">SUM(G980)</f>
        <v>1890</v>
      </c>
      <c r="H979" s="12">
        <f t="shared" si="549"/>
        <v>1890</v>
      </c>
    </row>
    <row r="980" spans="1:8" x14ac:dyDescent="0.25">
      <c r="A980" s="19">
        <f t="shared" si="542"/>
        <v>968</v>
      </c>
      <c r="B980" s="10" t="s">
        <v>137</v>
      </c>
      <c r="C980" s="11" t="s">
        <v>707</v>
      </c>
      <c r="D980" s="11" t="s">
        <v>713</v>
      </c>
      <c r="E980" s="11" t="s">
        <v>138</v>
      </c>
      <c r="F980" s="12">
        <v>2090</v>
      </c>
      <c r="G980" s="12">
        <v>1890</v>
      </c>
      <c r="H980" s="12">
        <v>1890</v>
      </c>
    </row>
    <row r="981" spans="1:8" ht="54" x14ac:dyDescent="0.25">
      <c r="A981" s="19">
        <f t="shared" si="542"/>
        <v>969</v>
      </c>
      <c r="B981" s="10" t="s">
        <v>714</v>
      </c>
      <c r="C981" s="11" t="s">
        <v>707</v>
      </c>
      <c r="D981" s="11" t="s">
        <v>715</v>
      </c>
      <c r="E981" s="11"/>
      <c r="F981" s="12">
        <f>SUM(F982)</f>
        <v>24885.02</v>
      </c>
      <c r="G981" s="12">
        <f t="shared" ref="G981:H981" si="550">SUM(G982)</f>
        <v>25852.44</v>
      </c>
      <c r="H981" s="12">
        <f t="shared" si="550"/>
        <v>26745.87</v>
      </c>
    </row>
    <row r="982" spans="1:8" x14ac:dyDescent="0.25">
      <c r="A982" s="19">
        <f t="shared" si="542"/>
        <v>970</v>
      </c>
      <c r="B982" s="10" t="s">
        <v>137</v>
      </c>
      <c r="C982" s="11" t="s">
        <v>707</v>
      </c>
      <c r="D982" s="11" t="s">
        <v>715</v>
      </c>
      <c r="E982" s="11" t="s">
        <v>138</v>
      </c>
      <c r="F982" s="12">
        <v>24885.02</v>
      </c>
      <c r="G982" s="12">
        <v>25852.44</v>
      </c>
      <c r="H982" s="12">
        <v>26745.87</v>
      </c>
    </row>
    <row r="983" spans="1:8" ht="72" x14ac:dyDescent="0.25">
      <c r="A983" s="19">
        <f t="shared" si="542"/>
        <v>971</v>
      </c>
      <c r="B983" s="35" t="s">
        <v>710</v>
      </c>
      <c r="C983" s="11" t="s">
        <v>707</v>
      </c>
      <c r="D983" s="24" t="s">
        <v>873</v>
      </c>
      <c r="E983" s="11"/>
      <c r="F983" s="12">
        <f>F984</f>
        <v>3000</v>
      </c>
      <c r="G983" s="12">
        <f t="shared" ref="G983:H983" si="551">G984</f>
        <v>0</v>
      </c>
      <c r="H983" s="12">
        <f t="shared" si="551"/>
        <v>0</v>
      </c>
    </row>
    <row r="984" spans="1:8" x14ac:dyDescent="0.25">
      <c r="A984" s="19">
        <f t="shared" si="542"/>
        <v>972</v>
      </c>
      <c r="B984" s="10" t="s">
        <v>137</v>
      </c>
      <c r="C984" s="11" t="s">
        <v>707</v>
      </c>
      <c r="D984" s="24" t="s">
        <v>873</v>
      </c>
      <c r="E984" s="11">
        <v>610</v>
      </c>
      <c r="F984" s="12">
        <v>3000</v>
      </c>
      <c r="G984" s="12">
        <v>0</v>
      </c>
      <c r="H984" s="12">
        <v>0</v>
      </c>
    </row>
    <row r="985" spans="1:8" ht="72" x14ac:dyDescent="0.25">
      <c r="A985" s="19">
        <f t="shared" si="542"/>
        <v>973</v>
      </c>
      <c r="B985" s="10" t="s">
        <v>716</v>
      </c>
      <c r="C985" s="11" t="s">
        <v>707</v>
      </c>
      <c r="D985" s="11" t="s">
        <v>717</v>
      </c>
      <c r="E985" s="11"/>
      <c r="F985" s="12">
        <f>SUM(F986)</f>
        <v>122.4</v>
      </c>
      <c r="G985" s="12">
        <f t="shared" ref="G985:H985" si="552">SUM(G986)</f>
        <v>0</v>
      </c>
      <c r="H985" s="12">
        <f t="shared" si="552"/>
        <v>0</v>
      </c>
    </row>
    <row r="986" spans="1:8" x14ac:dyDescent="0.25">
      <c r="A986" s="19">
        <f t="shared" si="542"/>
        <v>974</v>
      </c>
      <c r="B986" s="10" t="s">
        <v>137</v>
      </c>
      <c r="C986" s="11" t="s">
        <v>707</v>
      </c>
      <c r="D986" s="11" t="s">
        <v>717</v>
      </c>
      <c r="E986" s="11" t="s">
        <v>138</v>
      </c>
      <c r="F986" s="12">
        <v>122.4</v>
      </c>
      <c r="G986" s="12">
        <v>0</v>
      </c>
      <c r="H986" s="12">
        <v>0</v>
      </c>
    </row>
    <row r="987" spans="1:8" ht="72" x14ac:dyDescent="0.25">
      <c r="A987" s="19">
        <f t="shared" si="542"/>
        <v>975</v>
      </c>
      <c r="B987" s="10" t="s">
        <v>716</v>
      </c>
      <c r="C987" s="11" t="s">
        <v>707</v>
      </c>
      <c r="D987" s="11" t="s">
        <v>718</v>
      </c>
      <c r="E987" s="11"/>
      <c r="F987" s="12">
        <f>SUM(F988)</f>
        <v>52.5</v>
      </c>
      <c r="G987" s="12">
        <f t="shared" ref="G987:H987" si="553">SUM(G988)</f>
        <v>0</v>
      </c>
      <c r="H987" s="12">
        <f t="shared" si="553"/>
        <v>0</v>
      </c>
    </row>
    <row r="988" spans="1:8" x14ac:dyDescent="0.25">
      <c r="A988" s="19">
        <f t="shared" si="542"/>
        <v>976</v>
      </c>
      <c r="B988" s="10" t="s">
        <v>137</v>
      </c>
      <c r="C988" s="11" t="s">
        <v>707</v>
      </c>
      <c r="D988" s="11" t="s">
        <v>718</v>
      </c>
      <c r="E988" s="11" t="s">
        <v>138</v>
      </c>
      <c r="F988" s="12">
        <v>52.5</v>
      </c>
      <c r="G988" s="12">
        <v>0</v>
      </c>
      <c r="H988" s="12">
        <v>0</v>
      </c>
    </row>
    <row r="989" spans="1:8" x14ac:dyDescent="0.25">
      <c r="A989" s="19">
        <f t="shared" si="542"/>
        <v>977</v>
      </c>
      <c r="B989" s="10" t="s">
        <v>22</v>
      </c>
      <c r="C989" s="11" t="s">
        <v>707</v>
      </c>
      <c r="D989" s="24" t="s">
        <v>23</v>
      </c>
      <c r="E989" s="11"/>
      <c r="F989" s="12">
        <f>SUM(F990)</f>
        <v>225.6</v>
      </c>
      <c r="G989" s="12">
        <f t="shared" ref="G989:H989" si="554">SUM(G990)</f>
        <v>0</v>
      </c>
      <c r="H989" s="12">
        <f t="shared" si="554"/>
        <v>0</v>
      </c>
    </row>
    <row r="990" spans="1:8" ht="126" x14ac:dyDescent="0.25">
      <c r="A990" s="19">
        <f t="shared" si="542"/>
        <v>978</v>
      </c>
      <c r="B990" s="10" t="s">
        <v>846</v>
      </c>
      <c r="C990" s="11" t="s">
        <v>707</v>
      </c>
      <c r="D990" s="24" t="s">
        <v>845</v>
      </c>
      <c r="E990" s="11"/>
      <c r="F990" s="12">
        <f>SUM(F991)</f>
        <v>225.6</v>
      </c>
      <c r="G990" s="12">
        <f t="shared" ref="G990:H990" si="555">SUM(G991)</f>
        <v>0</v>
      </c>
      <c r="H990" s="12">
        <f t="shared" si="555"/>
        <v>0</v>
      </c>
    </row>
    <row r="991" spans="1:8" x14ac:dyDescent="0.25">
      <c r="A991" s="19">
        <f t="shared" si="542"/>
        <v>979</v>
      </c>
      <c r="B991" s="10" t="s">
        <v>137</v>
      </c>
      <c r="C991" s="11" t="s">
        <v>707</v>
      </c>
      <c r="D991" s="24" t="s">
        <v>845</v>
      </c>
      <c r="E991" s="11">
        <v>610</v>
      </c>
      <c r="F991" s="12">
        <v>225.6</v>
      </c>
      <c r="G991" s="12">
        <v>0</v>
      </c>
      <c r="H991" s="12">
        <v>0</v>
      </c>
    </row>
    <row r="992" spans="1:8" x14ac:dyDescent="0.25">
      <c r="A992" s="18">
        <f t="shared" si="542"/>
        <v>980</v>
      </c>
      <c r="B992" s="14" t="s">
        <v>719</v>
      </c>
      <c r="C992" s="15" t="s">
        <v>720</v>
      </c>
      <c r="D992" s="15"/>
      <c r="E992" s="15"/>
      <c r="F992" s="16">
        <f>SUM(F993+F997+F1001)</f>
        <v>29932.29</v>
      </c>
      <c r="G992" s="16">
        <f t="shared" ref="G992:H992" si="556">SUM(G993+G997+G1001)</f>
        <v>32476.409999999996</v>
      </c>
      <c r="H992" s="16">
        <f t="shared" si="556"/>
        <v>34248.379999999997</v>
      </c>
    </row>
    <row r="993" spans="1:8" ht="54" x14ac:dyDescent="0.25">
      <c r="A993" s="19">
        <f t="shared" si="542"/>
        <v>981</v>
      </c>
      <c r="B993" s="10" t="s">
        <v>467</v>
      </c>
      <c r="C993" s="11" t="s">
        <v>720</v>
      </c>
      <c r="D993" s="11" t="s">
        <v>468</v>
      </c>
      <c r="E993" s="11"/>
      <c r="F993" s="12">
        <f>SUM(F994)</f>
        <v>11060.69</v>
      </c>
      <c r="G993" s="12">
        <f t="shared" ref="G993:H993" si="557">SUM(G994)</f>
        <v>12478.81</v>
      </c>
      <c r="H993" s="12">
        <f t="shared" si="557"/>
        <v>13887.38</v>
      </c>
    </row>
    <row r="994" spans="1:8" ht="72" x14ac:dyDescent="0.25">
      <c r="A994" s="19">
        <f t="shared" si="542"/>
        <v>982</v>
      </c>
      <c r="B994" s="10" t="s">
        <v>510</v>
      </c>
      <c r="C994" s="11" t="s">
        <v>720</v>
      </c>
      <c r="D994" s="11" t="s">
        <v>511</v>
      </c>
      <c r="E994" s="11"/>
      <c r="F994" s="12">
        <f>SUM(F995)</f>
        <v>11060.69</v>
      </c>
      <c r="G994" s="12">
        <f t="shared" ref="G994:H994" si="558">SUM(G995)</f>
        <v>12478.81</v>
      </c>
      <c r="H994" s="12">
        <f t="shared" si="558"/>
        <v>13887.38</v>
      </c>
    </row>
    <row r="995" spans="1:8" ht="72" x14ac:dyDescent="0.25">
      <c r="A995" s="19">
        <f t="shared" si="542"/>
        <v>983</v>
      </c>
      <c r="B995" s="10" t="s">
        <v>518</v>
      </c>
      <c r="C995" s="11" t="s">
        <v>720</v>
      </c>
      <c r="D995" s="11" t="s">
        <v>519</v>
      </c>
      <c r="E995" s="11"/>
      <c r="F995" s="12">
        <f>SUM(F996)</f>
        <v>11060.69</v>
      </c>
      <c r="G995" s="12">
        <f t="shared" ref="G995:H995" si="559">SUM(G996)</f>
        <v>12478.81</v>
      </c>
      <c r="H995" s="12">
        <f t="shared" si="559"/>
        <v>13887.38</v>
      </c>
    </row>
    <row r="996" spans="1:8" x14ac:dyDescent="0.25">
      <c r="A996" s="19">
        <f t="shared" si="542"/>
        <v>984</v>
      </c>
      <c r="B996" s="10" t="s">
        <v>137</v>
      </c>
      <c r="C996" s="11" t="s">
        <v>720</v>
      </c>
      <c r="D996" s="11" t="s">
        <v>519</v>
      </c>
      <c r="E996" s="11" t="s">
        <v>138</v>
      </c>
      <c r="F996" s="12">
        <v>11060.69</v>
      </c>
      <c r="G996" s="12">
        <v>12478.81</v>
      </c>
      <c r="H996" s="12">
        <v>13887.38</v>
      </c>
    </row>
    <row r="997" spans="1:8" ht="72" x14ac:dyDescent="0.25">
      <c r="A997" s="19">
        <f t="shared" si="542"/>
        <v>985</v>
      </c>
      <c r="B997" s="10" t="s">
        <v>542</v>
      </c>
      <c r="C997" s="11" t="s">
        <v>720</v>
      </c>
      <c r="D997" s="11" t="s">
        <v>543</v>
      </c>
      <c r="E997" s="11"/>
      <c r="F997" s="12">
        <f>SUM(F998)</f>
        <v>18621.599999999999</v>
      </c>
      <c r="G997" s="12">
        <f t="shared" ref="G997:H997" si="560">SUM(G998)</f>
        <v>19997.599999999999</v>
      </c>
      <c r="H997" s="12">
        <f t="shared" si="560"/>
        <v>20361</v>
      </c>
    </row>
    <row r="998" spans="1:8" ht="54" x14ac:dyDescent="0.25">
      <c r="A998" s="19">
        <f t="shared" si="542"/>
        <v>986</v>
      </c>
      <c r="B998" s="10" t="s">
        <v>698</v>
      </c>
      <c r="C998" s="11" t="s">
        <v>720</v>
      </c>
      <c r="D998" s="11" t="s">
        <v>699</v>
      </c>
      <c r="E998" s="11"/>
      <c r="F998" s="12">
        <v>18621.599999999999</v>
      </c>
      <c r="G998" s="12">
        <v>19997.599999999999</v>
      </c>
      <c r="H998" s="12">
        <v>20361</v>
      </c>
    </row>
    <row r="999" spans="1:8" ht="90" x14ac:dyDescent="0.25">
      <c r="A999" s="19">
        <f t="shared" si="542"/>
        <v>987</v>
      </c>
      <c r="B999" s="10" t="s">
        <v>700</v>
      </c>
      <c r="C999" s="11" t="s">
        <v>720</v>
      </c>
      <c r="D999" s="11" t="s">
        <v>701</v>
      </c>
      <c r="E999" s="11"/>
      <c r="F999" s="12">
        <f>SUM(F1000)</f>
        <v>18621.599999999999</v>
      </c>
      <c r="G999" s="12">
        <f t="shared" ref="G999:H999" si="561">SUM(G1000)</f>
        <v>19997.599999999999</v>
      </c>
      <c r="H999" s="12">
        <f t="shared" si="561"/>
        <v>20361</v>
      </c>
    </row>
    <row r="1000" spans="1:8" x14ac:dyDescent="0.25">
      <c r="A1000" s="19">
        <f t="shared" si="542"/>
        <v>988</v>
      </c>
      <c r="B1000" s="10" t="s">
        <v>143</v>
      </c>
      <c r="C1000" s="11" t="s">
        <v>720</v>
      </c>
      <c r="D1000" s="11" t="s">
        <v>701</v>
      </c>
      <c r="E1000" s="11" t="s">
        <v>144</v>
      </c>
      <c r="F1000" s="12">
        <v>18621.599999999999</v>
      </c>
      <c r="G1000" s="12">
        <v>19997.599999999999</v>
      </c>
      <c r="H1000" s="12">
        <v>20361</v>
      </c>
    </row>
    <row r="1001" spans="1:8" x14ac:dyDescent="0.25">
      <c r="A1001" s="19">
        <f t="shared" si="542"/>
        <v>989</v>
      </c>
      <c r="B1001" s="10" t="s">
        <v>22</v>
      </c>
      <c r="C1001" s="11">
        <v>1103</v>
      </c>
      <c r="D1001" s="24" t="s">
        <v>23</v>
      </c>
      <c r="E1001" s="11"/>
      <c r="F1001" s="12">
        <f>F1002</f>
        <v>250</v>
      </c>
      <c r="G1001" s="12">
        <f t="shared" ref="G1001:H1001" si="562">G1002</f>
        <v>0</v>
      </c>
      <c r="H1001" s="12">
        <f t="shared" si="562"/>
        <v>0</v>
      </c>
    </row>
    <row r="1002" spans="1:8" ht="36" x14ac:dyDescent="0.25">
      <c r="A1002" s="19">
        <f t="shared" si="542"/>
        <v>990</v>
      </c>
      <c r="B1002" s="10" t="s">
        <v>879</v>
      </c>
      <c r="C1002" s="11">
        <v>1103</v>
      </c>
      <c r="D1002" s="24" t="s">
        <v>792</v>
      </c>
      <c r="E1002" s="11"/>
      <c r="F1002" s="12">
        <f>F1003</f>
        <v>250</v>
      </c>
      <c r="G1002" s="12">
        <f t="shared" ref="G1002:H1002" si="563">G1003</f>
        <v>0</v>
      </c>
      <c r="H1002" s="12">
        <f t="shared" si="563"/>
        <v>0</v>
      </c>
    </row>
    <row r="1003" spans="1:8" x14ac:dyDescent="0.25">
      <c r="A1003" s="19">
        <f t="shared" si="542"/>
        <v>991</v>
      </c>
      <c r="B1003" s="10" t="s">
        <v>137</v>
      </c>
      <c r="C1003" s="11">
        <v>1103</v>
      </c>
      <c r="D1003" s="24" t="s">
        <v>792</v>
      </c>
      <c r="E1003" s="11">
        <v>610</v>
      </c>
      <c r="F1003" s="12">
        <v>250</v>
      </c>
      <c r="G1003" s="12">
        <v>0</v>
      </c>
      <c r="H1003" s="12">
        <v>0</v>
      </c>
    </row>
    <row r="1004" spans="1:8" ht="36" x14ac:dyDescent="0.25">
      <c r="A1004" s="18">
        <f t="shared" si="542"/>
        <v>992</v>
      </c>
      <c r="B1004" s="14" t="s">
        <v>721</v>
      </c>
      <c r="C1004" s="15" t="s">
        <v>722</v>
      </c>
      <c r="D1004" s="15"/>
      <c r="E1004" s="15"/>
      <c r="F1004" s="16">
        <f>SUM(F1005+F1015+F1023)</f>
        <v>4679.88</v>
      </c>
      <c r="G1004" s="16">
        <f t="shared" ref="G1004:H1004" si="564">SUM(G1005+G1015+G1023)</f>
        <v>4155.6499999999996</v>
      </c>
      <c r="H1004" s="16">
        <f t="shared" si="564"/>
        <v>4286.5599999999995</v>
      </c>
    </row>
    <row r="1005" spans="1:8" x14ac:dyDescent="0.25">
      <c r="A1005" s="18">
        <f t="shared" si="542"/>
        <v>993</v>
      </c>
      <c r="B1005" s="14" t="s">
        <v>723</v>
      </c>
      <c r="C1005" s="15" t="s">
        <v>724</v>
      </c>
      <c r="D1005" s="15"/>
      <c r="E1005" s="15"/>
      <c r="F1005" s="16">
        <f>SUM(F1006+F1012)</f>
        <v>3862.5</v>
      </c>
      <c r="G1005" s="16">
        <f t="shared" ref="G1005:H1005" si="565">SUM(G1006+G1012)</f>
        <v>3349.95</v>
      </c>
      <c r="H1005" s="16">
        <f t="shared" si="565"/>
        <v>3466.89</v>
      </c>
    </row>
    <row r="1006" spans="1:8" ht="54" x14ac:dyDescent="0.25">
      <c r="A1006" s="19">
        <f t="shared" si="542"/>
        <v>994</v>
      </c>
      <c r="B1006" s="10" t="s">
        <v>103</v>
      </c>
      <c r="C1006" s="11" t="s">
        <v>724</v>
      </c>
      <c r="D1006" s="11" t="s">
        <v>104</v>
      </c>
      <c r="E1006" s="11"/>
      <c r="F1006" s="12">
        <f>SUM(F1007)</f>
        <v>3748.17</v>
      </c>
      <c r="G1006" s="12">
        <f t="shared" ref="G1006:H1006" si="566">SUM(G1007)</f>
        <v>3349.95</v>
      </c>
      <c r="H1006" s="12">
        <f t="shared" si="566"/>
        <v>3466.89</v>
      </c>
    </row>
    <row r="1007" spans="1:8" ht="36" x14ac:dyDescent="0.25">
      <c r="A1007" s="19">
        <f t="shared" si="542"/>
        <v>995</v>
      </c>
      <c r="B1007" s="10" t="s">
        <v>257</v>
      </c>
      <c r="C1007" s="11" t="s">
        <v>724</v>
      </c>
      <c r="D1007" s="11" t="s">
        <v>258</v>
      </c>
      <c r="E1007" s="11"/>
      <c r="F1007" s="12">
        <f>SUM(F1008+F1010)</f>
        <v>3748.17</v>
      </c>
      <c r="G1007" s="12">
        <f t="shared" ref="G1007:H1007" si="567">SUM(G1008+G1010)</f>
        <v>3349.95</v>
      </c>
      <c r="H1007" s="12">
        <f t="shared" si="567"/>
        <v>3466.89</v>
      </c>
    </row>
    <row r="1008" spans="1:8" ht="54" x14ac:dyDescent="0.25">
      <c r="A1008" s="19">
        <f t="shared" si="542"/>
        <v>996</v>
      </c>
      <c r="B1008" s="10" t="s">
        <v>261</v>
      </c>
      <c r="C1008" s="11" t="s">
        <v>724</v>
      </c>
      <c r="D1008" s="11" t="s">
        <v>262</v>
      </c>
      <c r="E1008" s="11"/>
      <c r="F1008" s="12">
        <f>SUM(F1009)</f>
        <v>500</v>
      </c>
      <c r="G1008" s="12">
        <f t="shared" ref="G1008:H1008" si="568">SUM(G1009)</f>
        <v>0</v>
      </c>
      <c r="H1008" s="12">
        <f t="shared" si="568"/>
        <v>0</v>
      </c>
    </row>
    <row r="1009" spans="1:8" x14ac:dyDescent="0.25">
      <c r="A1009" s="19">
        <f t="shared" si="542"/>
        <v>997</v>
      </c>
      <c r="B1009" s="10" t="s">
        <v>143</v>
      </c>
      <c r="C1009" s="11" t="s">
        <v>724</v>
      </c>
      <c r="D1009" s="11" t="s">
        <v>262</v>
      </c>
      <c r="E1009" s="11" t="s">
        <v>144</v>
      </c>
      <c r="F1009" s="12">
        <v>500</v>
      </c>
      <c r="G1009" s="12">
        <v>0</v>
      </c>
      <c r="H1009" s="12">
        <v>0</v>
      </c>
    </row>
    <row r="1010" spans="1:8" ht="54" x14ac:dyDescent="0.25">
      <c r="A1010" s="19">
        <f t="shared" si="542"/>
        <v>998</v>
      </c>
      <c r="B1010" s="10" t="s">
        <v>725</v>
      </c>
      <c r="C1010" s="11" t="s">
        <v>724</v>
      </c>
      <c r="D1010" s="11" t="s">
        <v>726</v>
      </c>
      <c r="E1010" s="11"/>
      <c r="F1010" s="12">
        <f>SUM(F1011)</f>
        <v>3248.17</v>
      </c>
      <c r="G1010" s="12">
        <f t="shared" ref="G1010:H1010" si="569">SUM(G1011)</f>
        <v>3349.95</v>
      </c>
      <c r="H1010" s="12">
        <f t="shared" si="569"/>
        <v>3466.89</v>
      </c>
    </row>
    <row r="1011" spans="1:8" x14ac:dyDescent="0.25">
      <c r="A1011" s="19">
        <f t="shared" si="542"/>
        <v>999</v>
      </c>
      <c r="B1011" s="10" t="s">
        <v>143</v>
      </c>
      <c r="C1011" s="11" t="s">
        <v>724</v>
      </c>
      <c r="D1011" s="11" t="s">
        <v>726</v>
      </c>
      <c r="E1011" s="11" t="s">
        <v>144</v>
      </c>
      <c r="F1011" s="12">
        <v>3248.17</v>
      </c>
      <c r="G1011" s="12">
        <v>3349.95</v>
      </c>
      <c r="H1011" s="12">
        <v>3466.89</v>
      </c>
    </row>
    <row r="1012" spans="1:8" x14ac:dyDescent="0.25">
      <c r="A1012" s="19">
        <f t="shared" si="542"/>
        <v>1000</v>
      </c>
      <c r="B1012" s="10" t="s">
        <v>22</v>
      </c>
      <c r="C1012" s="11" t="s">
        <v>724</v>
      </c>
      <c r="D1012" s="24" t="s">
        <v>23</v>
      </c>
      <c r="E1012" s="11"/>
      <c r="F1012" s="12">
        <f>SUM(F1013)</f>
        <v>114.33</v>
      </c>
      <c r="G1012" s="12">
        <f t="shared" ref="G1012:H1012" si="570">SUM(G1013)</f>
        <v>0</v>
      </c>
      <c r="H1012" s="12">
        <f t="shared" si="570"/>
        <v>0</v>
      </c>
    </row>
    <row r="1013" spans="1:8" ht="126" x14ac:dyDescent="0.25">
      <c r="A1013" s="19">
        <f t="shared" si="542"/>
        <v>1001</v>
      </c>
      <c r="B1013" s="10" t="s">
        <v>846</v>
      </c>
      <c r="C1013" s="11" t="s">
        <v>724</v>
      </c>
      <c r="D1013" s="24" t="s">
        <v>845</v>
      </c>
      <c r="E1013" s="11"/>
      <c r="F1013" s="12">
        <f>SUM(F1014)</f>
        <v>114.33</v>
      </c>
      <c r="G1013" s="12">
        <f t="shared" ref="G1013:H1013" si="571">SUM(G1014)</f>
        <v>0</v>
      </c>
      <c r="H1013" s="12">
        <f t="shared" si="571"/>
        <v>0</v>
      </c>
    </row>
    <row r="1014" spans="1:8" x14ac:dyDescent="0.25">
      <c r="A1014" s="19">
        <f t="shared" si="542"/>
        <v>1002</v>
      </c>
      <c r="B1014" s="10" t="s">
        <v>137</v>
      </c>
      <c r="C1014" s="11" t="s">
        <v>724</v>
      </c>
      <c r="D1014" s="24" t="s">
        <v>845</v>
      </c>
      <c r="E1014" s="11">
        <v>610</v>
      </c>
      <c r="F1014" s="12">
        <v>114.33</v>
      </c>
      <c r="G1014" s="12">
        <v>0</v>
      </c>
      <c r="H1014" s="12">
        <v>0</v>
      </c>
    </row>
    <row r="1015" spans="1:8" x14ac:dyDescent="0.25">
      <c r="A1015" s="18">
        <f t="shared" si="542"/>
        <v>1003</v>
      </c>
      <c r="B1015" s="14" t="s">
        <v>727</v>
      </c>
      <c r="C1015" s="15" t="s">
        <v>728</v>
      </c>
      <c r="D1015" s="15"/>
      <c r="E1015" s="15"/>
      <c r="F1015" s="16">
        <f>SUM(F1016+F1020)</f>
        <v>517.38</v>
      </c>
      <c r="G1015" s="16">
        <f t="shared" ref="G1015:H1015" si="572">SUM(G1016+G1020)</f>
        <v>505.7</v>
      </c>
      <c r="H1015" s="16">
        <f t="shared" si="572"/>
        <v>519.66999999999996</v>
      </c>
    </row>
    <row r="1016" spans="1:8" ht="54" x14ac:dyDescent="0.25">
      <c r="A1016" s="19">
        <f t="shared" si="542"/>
        <v>1004</v>
      </c>
      <c r="B1016" s="10" t="s">
        <v>103</v>
      </c>
      <c r="C1016" s="11" t="s">
        <v>728</v>
      </c>
      <c r="D1016" s="11" t="s">
        <v>104</v>
      </c>
      <c r="E1016" s="11"/>
      <c r="F1016" s="12">
        <f>SUM(F1017)</f>
        <v>502.25</v>
      </c>
      <c r="G1016" s="12">
        <f t="shared" ref="G1016:H1016" si="573">SUM(G1017)</f>
        <v>505.7</v>
      </c>
      <c r="H1016" s="12">
        <f t="shared" si="573"/>
        <v>519.66999999999996</v>
      </c>
    </row>
    <row r="1017" spans="1:8" ht="36" x14ac:dyDescent="0.25">
      <c r="A1017" s="19">
        <f t="shared" si="542"/>
        <v>1005</v>
      </c>
      <c r="B1017" s="10" t="s">
        <v>257</v>
      </c>
      <c r="C1017" s="11" t="s">
        <v>728</v>
      </c>
      <c r="D1017" s="11" t="s">
        <v>258</v>
      </c>
      <c r="E1017" s="11"/>
      <c r="F1017" s="12">
        <f>SUM(F1018)</f>
        <v>502.25</v>
      </c>
      <c r="G1017" s="12">
        <f t="shared" ref="G1017:H1017" si="574">SUM(G1018)</f>
        <v>505.7</v>
      </c>
      <c r="H1017" s="12">
        <f t="shared" si="574"/>
        <v>519.66999999999996</v>
      </c>
    </row>
    <row r="1018" spans="1:8" ht="54" x14ac:dyDescent="0.25">
      <c r="A1018" s="19">
        <f t="shared" si="542"/>
        <v>1006</v>
      </c>
      <c r="B1018" s="10" t="s">
        <v>725</v>
      </c>
      <c r="C1018" s="11" t="s">
        <v>728</v>
      </c>
      <c r="D1018" s="11" t="s">
        <v>726</v>
      </c>
      <c r="E1018" s="11"/>
      <c r="F1018" s="12">
        <f>SUM(F1019)</f>
        <v>502.25</v>
      </c>
      <c r="G1018" s="12">
        <f t="shared" ref="G1018:H1018" si="575">SUM(G1019)</f>
        <v>505.7</v>
      </c>
      <c r="H1018" s="12">
        <f t="shared" si="575"/>
        <v>519.66999999999996</v>
      </c>
    </row>
    <row r="1019" spans="1:8" x14ac:dyDescent="0.25">
      <c r="A1019" s="19">
        <f t="shared" si="542"/>
        <v>1007</v>
      </c>
      <c r="B1019" s="10" t="s">
        <v>143</v>
      </c>
      <c r="C1019" s="11" t="s">
        <v>728</v>
      </c>
      <c r="D1019" s="11" t="s">
        <v>726</v>
      </c>
      <c r="E1019" s="11" t="s">
        <v>144</v>
      </c>
      <c r="F1019" s="12">
        <v>502.25</v>
      </c>
      <c r="G1019" s="12">
        <v>505.7</v>
      </c>
      <c r="H1019" s="12">
        <v>519.66999999999996</v>
      </c>
    </row>
    <row r="1020" spans="1:8" x14ac:dyDescent="0.25">
      <c r="A1020" s="19">
        <f t="shared" si="542"/>
        <v>1008</v>
      </c>
      <c r="B1020" s="10" t="s">
        <v>22</v>
      </c>
      <c r="C1020" s="11" t="s">
        <v>728</v>
      </c>
      <c r="D1020" s="24" t="s">
        <v>23</v>
      </c>
      <c r="E1020" s="11"/>
      <c r="F1020" s="12">
        <f>SUM(F1021)</f>
        <v>15.13</v>
      </c>
      <c r="G1020" s="12">
        <f t="shared" ref="G1020:H1020" si="576">SUM(G1021)</f>
        <v>0</v>
      </c>
      <c r="H1020" s="12">
        <f t="shared" si="576"/>
        <v>0</v>
      </c>
    </row>
    <row r="1021" spans="1:8" ht="126" x14ac:dyDescent="0.25">
      <c r="A1021" s="19">
        <f t="shared" si="542"/>
        <v>1009</v>
      </c>
      <c r="B1021" s="10" t="s">
        <v>846</v>
      </c>
      <c r="C1021" s="11" t="s">
        <v>728</v>
      </c>
      <c r="D1021" s="24" t="s">
        <v>845</v>
      </c>
      <c r="E1021" s="11"/>
      <c r="F1021" s="12">
        <f>SUM(F1022)</f>
        <v>15.13</v>
      </c>
      <c r="G1021" s="12">
        <f t="shared" ref="G1021:H1021" si="577">SUM(G1022)</f>
        <v>0</v>
      </c>
      <c r="H1021" s="12">
        <f t="shared" si="577"/>
        <v>0</v>
      </c>
    </row>
    <row r="1022" spans="1:8" x14ac:dyDescent="0.25">
      <c r="A1022" s="19">
        <f t="shared" si="542"/>
        <v>1010</v>
      </c>
      <c r="B1022" s="10" t="s">
        <v>137</v>
      </c>
      <c r="C1022" s="11" t="s">
        <v>728</v>
      </c>
      <c r="D1022" s="24" t="s">
        <v>845</v>
      </c>
      <c r="E1022" s="11">
        <v>610</v>
      </c>
      <c r="F1022" s="12">
        <v>15.13</v>
      </c>
      <c r="G1022" s="12">
        <v>0</v>
      </c>
      <c r="H1022" s="12">
        <v>0</v>
      </c>
    </row>
    <row r="1023" spans="1:8" ht="36" x14ac:dyDescent="0.25">
      <c r="A1023" s="18">
        <f t="shared" si="542"/>
        <v>1011</v>
      </c>
      <c r="B1023" s="14" t="s">
        <v>729</v>
      </c>
      <c r="C1023" s="15" t="s">
        <v>730</v>
      </c>
      <c r="D1023" s="15"/>
      <c r="E1023" s="15"/>
      <c r="F1023" s="16">
        <f>SUM(F1024)</f>
        <v>300</v>
      </c>
      <c r="G1023" s="16">
        <f t="shared" ref="G1023:H1023" si="578">SUM(G1024)</f>
        <v>300</v>
      </c>
      <c r="H1023" s="16">
        <f t="shared" si="578"/>
        <v>300</v>
      </c>
    </row>
    <row r="1024" spans="1:8" ht="54" x14ac:dyDescent="0.25">
      <c r="A1024" s="19">
        <f t="shared" si="542"/>
        <v>1012</v>
      </c>
      <c r="B1024" s="10" t="s">
        <v>103</v>
      </c>
      <c r="C1024" s="11" t="s">
        <v>730</v>
      </c>
      <c r="D1024" s="11" t="s">
        <v>104</v>
      </c>
      <c r="E1024" s="11"/>
      <c r="F1024" s="12">
        <f>SUM(F1025)</f>
        <v>300</v>
      </c>
      <c r="G1024" s="12">
        <f t="shared" ref="G1024:H1024" si="579">SUM(G1025)</f>
        <v>300</v>
      </c>
      <c r="H1024" s="12">
        <f t="shared" si="579"/>
        <v>300</v>
      </c>
    </row>
    <row r="1025" spans="1:8" ht="36" x14ac:dyDescent="0.25">
      <c r="A1025" s="19">
        <f t="shared" si="542"/>
        <v>1013</v>
      </c>
      <c r="B1025" s="10" t="s">
        <v>257</v>
      </c>
      <c r="C1025" s="11" t="s">
        <v>730</v>
      </c>
      <c r="D1025" s="11" t="s">
        <v>258</v>
      </c>
      <c r="E1025" s="11"/>
      <c r="F1025" s="12">
        <f>SUM(F1026)</f>
        <v>300</v>
      </c>
      <c r="G1025" s="12">
        <f t="shared" ref="G1025:H1025" si="580">SUM(G1026)</f>
        <v>300</v>
      </c>
      <c r="H1025" s="12">
        <f t="shared" si="580"/>
        <v>300</v>
      </c>
    </row>
    <row r="1026" spans="1:8" ht="144" x14ac:dyDescent="0.25">
      <c r="A1026" s="19">
        <f t="shared" si="542"/>
        <v>1014</v>
      </c>
      <c r="B1026" s="10" t="s">
        <v>731</v>
      </c>
      <c r="C1026" s="11" t="s">
        <v>730</v>
      </c>
      <c r="D1026" s="11" t="s">
        <v>732</v>
      </c>
      <c r="E1026" s="11"/>
      <c r="F1026" s="12">
        <f>SUM(F1027)</f>
        <v>300</v>
      </c>
      <c r="G1026" s="12">
        <f t="shared" ref="G1026:H1026" si="581">SUM(G1027)</f>
        <v>300</v>
      </c>
      <c r="H1026" s="12">
        <f t="shared" si="581"/>
        <v>300</v>
      </c>
    </row>
    <row r="1027" spans="1:8" ht="54" x14ac:dyDescent="0.25">
      <c r="A1027" s="19">
        <f t="shared" si="542"/>
        <v>1015</v>
      </c>
      <c r="B1027" s="10" t="s">
        <v>28</v>
      </c>
      <c r="C1027" s="11" t="s">
        <v>730</v>
      </c>
      <c r="D1027" s="11" t="s">
        <v>732</v>
      </c>
      <c r="E1027" s="11" t="s">
        <v>29</v>
      </c>
      <c r="F1027" s="12">
        <v>300</v>
      </c>
      <c r="G1027" s="12">
        <v>300</v>
      </c>
      <c r="H1027" s="12">
        <v>300</v>
      </c>
    </row>
    <row r="1028" spans="1:8" ht="54" x14ac:dyDescent="0.25">
      <c r="A1028" s="18">
        <f t="shared" si="542"/>
        <v>1016</v>
      </c>
      <c r="B1028" s="14" t="s">
        <v>733</v>
      </c>
      <c r="C1028" s="15" t="s">
        <v>734</v>
      </c>
      <c r="D1028" s="15"/>
      <c r="E1028" s="15"/>
      <c r="F1028" s="16">
        <f>SUM(F1029)</f>
        <v>1.44</v>
      </c>
      <c r="G1028" s="16">
        <f t="shared" ref="G1028:H1028" si="582">SUM(G1029)</f>
        <v>0.87</v>
      </c>
      <c r="H1028" s="16">
        <f t="shared" si="582"/>
        <v>0.3</v>
      </c>
    </row>
    <row r="1029" spans="1:8" ht="36" x14ac:dyDescent="0.25">
      <c r="A1029" s="18">
        <f t="shared" si="542"/>
        <v>1017</v>
      </c>
      <c r="B1029" s="14" t="s">
        <v>735</v>
      </c>
      <c r="C1029" s="15" t="s">
        <v>736</v>
      </c>
      <c r="D1029" s="15"/>
      <c r="E1029" s="15"/>
      <c r="F1029" s="16">
        <f>SUM(F1030)</f>
        <v>1.44</v>
      </c>
      <c r="G1029" s="16">
        <f t="shared" ref="G1029:H1029" si="583">SUM(G1030)</f>
        <v>0.87</v>
      </c>
      <c r="H1029" s="16">
        <f t="shared" si="583"/>
        <v>0.3</v>
      </c>
    </row>
    <row r="1030" spans="1:8" ht="54" x14ac:dyDescent="0.25">
      <c r="A1030" s="19">
        <f t="shared" si="542"/>
        <v>1018</v>
      </c>
      <c r="B1030" s="10" t="s">
        <v>48</v>
      </c>
      <c r="C1030" s="11" t="s">
        <v>736</v>
      </c>
      <c r="D1030" s="11" t="s">
        <v>49</v>
      </c>
      <c r="E1030" s="11"/>
      <c r="F1030" s="12">
        <f>SUM(F1031)</f>
        <v>1.44</v>
      </c>
      <c r="G1030" s="12">
        <f t="shared" ref="G1030:H1030" si="584">SUM(G1031)</f>
        <v>0.87</v>
      </c>
      <c r="H1030" s="12">
        <f t="shared" si="584"/>
        <v>0.3</v>
      </c>
    </row>
    <row r="1031" spans="1:8" ht="36" x14ac:dyDescent="0.25">
      <c r="A1031" s="19">
        <f t="shared" si="542"/>
        <v>1019</v>
      </c>
      <c r="B1031" s="10" t="s">
        <v>737</v>
      </c>
      <c r="C1031" s="11" t="s">
        <v>736</v>
      </c>
      <c r="D1031" s="11" t="s">
        <v>738</v>
      </c>
      <c r="E1031" s="11"/>
      <c r="F1031" s="12">
        <f>SUM(F1032)</f>
        <v>1.44</v>
      </c>
      <c r="G1031" s="12">
        <f t="shared" ref="G1031:H1031" si="585">SUM(G1032)</f>
        <v>0.87</v>
      </c>
      <c r="H1031" s="12">
        <f t="shared" si="585"/>
        <v>0.3</v>
      </c>
    </row>
    <row r="1032" spans="1:8" ht="111.75" customHeight="1" x14ac:dyDescent="0.25">
      <c r="A1032" s="19">
        <f t="shared" ref="A1032:A1034" si="586">SUM(A1031+1)</f>
        <v>1020</v>
      </c>
      <c r="B1032" s="10" t="s">
        <v>739</v>
      </c>
      <c r="C1032" s="11" t="s">
        <v>736</v>
      </c>
      <c r="D1032" s="11" t="s">
        <v>740</v>
      </c>
      <c r="E1032" s="11"/>
      <c r="F1032" s="12">
        <f>SUM(F1033)</f>
        <v>1.44</v>
      </c>
      <c r="G1032" s="12">
        <f t="shared" ref="G1032:H1032" si="587">SUM(G1033)</f>
        <v>0.87</v>
      </c>
      <c r="H1032" s="12">
        <f t="shared" si="587"/>
        <v>0.3</v>
      </c>
    </row>
    <row r="1033" spans="1:8" x14ac:dyDescent="0.25">
      <c r="A1033" s="19">
        <f t="shared" si="586"/>
        <v>1021</v>
      </c>
      <c r="B1033" s="10" t="s">
        <v>741</v>
      </c>
      <c r="C1033" s="11" t="s">
        <v>736</v>
      </c>
      <c r="D1033" s="11" t="s">
        <v>740</v>
      </c>
      <c r="E1033" s="11" t="s">
        <v>742</v>
      </c>
      <c r="F1033" s="12">
        <v>1.44</v>
      </c>
      <c r="G1033" s="12">
        <v>0.87</v>
      </c>
      <c r="H1033" s="12">
        <v>0.3</v>
      </c>
    </row>
    <row r="1034" spans="1:8" s="20" customFormat="1" x14ac:dyDescent="0.25">
      <c r="A1034" s="18">
        <f t="shared" si="586"/>
        <v>1022</v>
      </c>
      <c r="B1034" s="38" t="s">
        <v>743</v>
      </c>
      <c r="C1034" s="39"/>
      <c r="D1034" s="39"/>
      <c r="E1034" s="40"/>
      <c r="F1034" s="1">
        <f>SUM(F11+F138+F210+F341+F525+F552+F787+F849+F857+F941+F1004+F1028)</f>
        <v>3399775.24</v>
      </c>
      <c r="G1034" s="1">
        <f>SUM(G11+G138+G210+G341+G525+G552+G787+G849+G857+G941+G1004+G1028)</f>
        <v>2723301.0700000003</v>
      </c>
      <c r="H1034" s="1">
        <f>SUM(H11+H138+H210+H341+H525+H552+H787+H849+H857+H941+H1004+H1028)</f>
        <v>2696961.25</v>
      </c>
    </row>
    <row r="1036" spans="1:8" x14ac:dyDescent="0.25">
      <c r="G1036" s="33"/>
    </row>
  </sheetData>
  <autoFilter ref="A10:H1034"/>
  <mergeCells count="12">
    <mergeCell ref="B1034:E1034"/>
    <mergeCell ref="D3:H3"/>
    <mergeCell ref="D4:H4"/>
    <mergeCell ref="D2:H2"/>
    <mergeCell ref="D1:H1"/>
    <mergeCell ref="A6:H6"/>
    <mergeCell ref="A8:A9"/>
    <mergeCell ref="F8:H8"/>
    <mergeCell ref="B8:B9"/>
    <mergeCell ref="C8:C9"/>
    <mergeCell ref="D8:D9"/>
    <mergeCell ref="E8:E9"/>
  </mergeCells>
  <pageMargins left="0.78740157480314965" right="0.78740157480314965" top="1.1811023622047245" bottom="0.39370078740157483" header="0.31496062992125984" footer="0.31496062992125984"/>
  <pageSetup paperSize="9" scale="87" firstPageNumber="13" fitToHeight="130" orientation="landscape" useFirstPageNumber="1" r:id="rId1"/>
  <headerFooter>
    <oddHeader>&amp;C 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I21"/>
  <sheetViews>
    <sheetView workbookViewId="0">
      <selection activeCell="G8" sqref="G8"/>
    </sheetView>
  </sheetViews>
  <sheetFormatPr defaultRowHeight="15" x14ac:dyDescent="0.25"/>
  <cols>
    <col min="6" max="6" width="9.28515625" bestFit="1" customWidth="1"/>
    <col min="7" max="7" width="20.7109375" customWidth="1"/>
    <col min="8" max="8" width="18" customWidth="1"/>
    <col min="9" max="9" width="18.7109375" customWidth="1"/>
  </cols>
  <sheetData>
    <row r="2" spans="6:9" ht="18" x14ac:dyDescent="0.25">
      <c r="F2" s="21"/>
      <c r="G2" s="21">
        <v>2024</v>
      </c>
      <c r="H2" s="21">
        <v>2025</v>
      </c>
      <c r="I2" s="21">
        <v>2026</v>
      </c>
    </row>
    <row r="3" spans="6:9" ht="18" x14ac:dyDescent="0.25">
      <c r="F3" s="22" t="s">
        <v>759</v>
      </c>
      <c r="G3" s="23">
        <f>'Приложение №4'!F13+'Приложение №4'!F40+'Приложение №4'!F59+'Приложение №4'!F99</f>
        <v>126776.23</v>
      </c>
      <c r="H3" s="23">
        <f>'Приложение №4'!G13+'Приложение №4'!G40+'Приложение №4'!G59+'Приложение №4'!G99</f>
        <v>127836.22000000002</v>
      </c>
      <c r="I3" s="23">
        <f>'Приложение №4'!H13+'Приложение №4'!H40+'Приложение №4'!H59+'Приложение №4'!H99</f>
        <v>132539.29</v>
      </c>
    </row>
    <row r="4" spans="6:9" ht="18" x14ac:dyDescent="0.25">
      <c r="F4" s="22" t="s">
        <v>760</v>
      </c>
      <c r="G4" s="23">
        <f>'Приложение №4'!F140+'Приложение №4'!F149+'Приложение №4'!F231</f>
        <v>43420.679999999993</v>
      </c>
      <c r="H4" s="23">
        <f>'Приложение №4'!G140+'Приложение №4'!G149+'Приложение №4'!G231</f>
        <v>43363.789999999994</v>
      </c>
      <c r="I4" s="23">
        <f>'Приложение №4'!H140+'Приложение №4'!H149+'Приложение №4'!H231</f>
        <v>43795.869999999995</v>
      </c>
    </row>
    <row r="5" spans="6:9" ht="18" x14ac:dyDescent="0.25">
      <c r="F5" s="22" t="s">
        <v>761</v>
      </c>
      <c r="G5" s="23">
        <f>'Приложение №4'!F299+'Приложение №4'!F343+'Приложение №4'!F373+'Приложение №4'!F588</f>
        <v>234433.57</v>
      </c>
      <c r="H5" s="23">
        <f>'Приложение №4'!G299+'Приложение №4'!G343+'Приложение №4'!G373+'Приложение №4'!G588</f>
        <v>26731.789999999997</v>
      </c>
      <c r="I5" s="23">
        <f>'Приложение №4'!H299+'Приложение №4'!H343+'Приложение №4'!H373+'Приложение №4'!H588</f>
        <v>8066.5</v>
      </c>
    </row>
    <row r="6" spans="6:9" ht="18" x14ac:dyDescent="0.25">
      <c r="F6" s="22" t="s">
        <v>762</v>
      </c>
      <c r="G6" s="23">
        <f>'Приложение №4'!F248+'Приложение №4'!F255</f>
        <v>316974.71999999997</v>
      </c>
      <c r="H6" s="23">
        <f>'Приложение №4'!G248+'Приложение №4'!G255</f>
        <v>95877.900000000009</v>
      </c>
      <c r="I6" s="23">
        <f>'Приложение №4'!H248+'Приложение №4'!H255</f>
        <v>65462.1</v>
      </c>
    </row>
    <row r="7" spans="6:9" ht="18" x14ac:dyDescent="0.25">
      <c r="F7" s="22" t="s">
        <v>763</v>
      </c>
      <c r="G7" s="23">
        <f>'Приложение №4'!F212+'Приложение №4'!F239+'Приложение №4'!F360+'Приложение №4'!F386+'Приложение №4'!F449+'Приложение №4'!F499+'Приложение №4'!F527+'Приложение №4'!F532+'Приложение №4'!F541</f>
        <v>313631.40999999992</v>
      </c>
      <c r="H7" s="23">
        <f>'Приложение №4'!G212+'Приложение №4'!G239+'Приложение №4'!G360+'Приложение №4'!G386+'Приложение №4'!G449+'Приложение №4'!G499+'Приложение №4'!G527+'Приложение №4'!G532+'Приложение №4'!G541</f>
        <v>388048.09</v>
      </c>
      <c r="I7" s="23">
        <f>'Приложение №4'!H212+'Приложение №4'!H239+'Приложение №4'!H360+'Приложение №4'!H386+'Приложение №4'!H449+'Приложение №4'!H499+'Приложение №4'!H527+'Приложение №4'!H532+'Приложение №4'!H541</f>
        <v>226717.55000000002</v>
      </c>
    </row>
    <row r="8" spans="6:9" ht="18" x14ac:dyDescent="0.25">
      <c r="F8" s="22" t="s">
        <v>764</v>
      </c>
      <c r="G8" s="23">
        <f>SUM('Приложение №4'!F112+'Приложение №4'!F220+'Приложение №4'!F243+'Приложение №4'!F308+'Приложение №4'!F789+'Приложение №4'!F903+'Приложение №4'!F738)</f>
        <v>46358.04</v>
      </c>
      <c r="H8" s="23">
        <f>SUM('Приложение №4'!G112+'Приложение №4'!G220+'Приложение №4'!G243+'Приложение №4'!G308+'Приложение №4'!G789+'Приложение №4'!G903+'Приложение №4'!G738)</f>
        <v>10801.51</v>
      </c>
      <c r="I8" s="23">
        <f>SUM('Приложение №4'!H112+'Приложение №4'!H220+'Приложение №4'!H243+'Приложение №4'!H308+'Приложение №4'!H789+'Приложение №4'!H903+'Приложение №4'!H738)</f>
        <v>6787.0599999999995</v>
      </c>
    </row>
    <row r="9" spans="6:9" ht="18" x14ac:dyDescent="0.25">
      <c r="F9" s="22" t="s">
        <v>765</v>
      </c>
      <c r="G9" s="23">
        <f>'Приложение №4'!F554+'Приложение №4'!F594+'Приложение №4'!F655+'Приложение №4'!F742+'Приложение №4'!F793+'Приложение №4'!F912+'Приложение №4'!F943+'Приложение №4'!F993</f>
        <v>1528767.76</v>
      </c>
      <c r="H9" s="23">
        <f>'Приложение №4'!G554+'Приложение №4'!G594+'Приложение №4'!G655+'Приложение №4'!G742+'Приложение №4'!G793+'Приложение №4'!G912+'Приложение №4'!G943+'Приложение №4'!G993</f>
        <v>1435155.4099999997</v>
      </c>
      <c r="I9" s="23">
        <f>'Приложение №4'!H554+'Приложение №4'!H594+'Приложение №4'!H655+'Приложение №4'!H742+'Приложение №4'!H793+'Приложение №4'!H912+'Приложение №4'!H943+'Приложение №4'!H993</f>
        <v>1516119.87</v>
      </c>
    </row>
    <row r="10" spans="6:9" ht="18" x14ac:dyDescent="0.25">
      <c r="F10" s="22" t="s">
        <v>766</v>
      </c>
      <c r="G10" s="23">
        <f>'Приложение №4'!F323+'Приложение №4'!F670+'Приложение №4'!F797+'Приложение №4'!F841</f>
        <v>226784.02999999997</v>
      </c>
      <c r="H10" s="23">
        <f>'Приложение №4'!G323+'Приложение №4'!G670+'Приложение №4'!G797+'Приложение №4'!G841</f>
        <v>219955.47</v>
      </c>
      <c r="I10" s="23">
        <f>'Приложение №4'!H323+'Приложение №4'!H670+'Приложение №4'!H797+'Приложение №4'!H841</f>
        <v>223955.53000000003</v>
      </c>
    </row>
    <row r="11" spans="6:9" ht="18" x14ac:dyDescent="0.25">
      <c r="F11" s="22" t="s">
        <v>767</v>
      </c>
      <c r="G11" s="23">
        <f>'Приложение №4'!F129+'Приложение №4'!F185+'Приложение №4'!F292+'Приложение №4'!F578+'Приложение №4'!F642+'Приложение №4'!F680+'Приложение №4'!F692+'Приложение №4'!F851+'Приложение №4'!F1006+'Приложение №4'!F1016+'Приложение №4'!F1024</f>
        <v>26156.520000000004</v>
      </c>
      <c r="H11" s="23">
        <f>'Приложение №4'!G129+'Приложение №4'!G185+'Приложение №4'!G292+'Приложение №4'!G578+'Приложение №4'!G642+'Приложение №4'!G680+'Приложение №4'!G692+'Приложение №4'!G851+'Приложение №4'!G1006+'Приложение №4'!G1016+'Приложение №4'!G1024</f>
        <v>8774.15</v>
      </c>
      <c r="I11" s="23">
        <f>'Приложение №4'!H129+'Приложение №4'!H185+'Приложение №4'!H292+'Приложение №4'!H578+'Приложение №4'!H642+'Приложение №4'!H680+'Приложение №4'!H692+'Приложение №4'!H851+'Приложение №4'!H1006+'Приложение №4'!H1016+'Приложение №4'!H1024</f>
        <v>8905.06</v>
      </c>
    </row>
    <row r="12" spans="6:9" ht="18" x14ac:dyDescent="0.25">
      <c r="F12" s="22" t="s">
        <v>768</v>
      </c>
      <c r="G12" s="23">
        <f>'Приложение №4'!F859+'Приложение №4'!F873+'Приложение №4'!F922</f>
        <v>153504.91999999998</v>
      </c>
      <c r="H12" s="23">
        <f>'Приложение №4'!G859+'Приложение №4'!G873+'Приложение №4'!G922</f>
        <v>147018.65999999997</v>
      </c>
      <c r="I12" s="23">
        <f>'Приложение №4'!H859+'Приложение №4'!H873+'Приложение №4'!H922</f>
        <v>152649.68</v>
      </c>
    </row>
    <row r="13" spans="6:9" ht="18" x14ac:dyDescent="0.25">
      <c r="F13" s="22" t="s">
        <v>769</v>
      </c>
      <c r="G13" s="23">
        <f>'Приложение №4'!F700+'Приложение №4'!F952+'Приложение №4'!F975+'Приложение №4'!F997</f>
        <v>149550.06</v>
      </c>
      <c r="H13" s="23">
        <f>'Приложение №4'!G700+'Приложение №4'!G952+'Приложение №4'!G975+'Приложение №4'!G997</f>
        <v>141241.03</v>
      </c>
      <c r="I13" s="23">
        <f>'Приложение №4'!H700+'Приложение №4'!H952+'Приложение №4'!H975+'Приложение №4'!H997</f>
        <v>144289.79</v>
      </c>
    </row>
    <row r="14" spans="6:9" ht="18" x14ac:dyDescent="0.25">
      <c r="F14" s="22" t="s">
        <v>770</v>
      </c>
      <c r="G14" s="23">
        <f>'Приложение №4'!F224+'Приложение №4'!F329+'Приложение №4'!F833+'Приложение №4'!F865+'Приложение №4'!F892+'Приложение №4'!F937+'Приложение №4'!F964</f>
        <v>8444.98</v>
      </c>
      <c r="H14" s="23">
        <f>'Приложение №4'!G224+'Приложение №4'!G329+'Приложение №4'!G833+'Приложение №4'!G865+'Приложение №4'!G892+'Приложение №4'!G937+'Приложение №4'!G964</f>
        <v>7792.09</v>
      </c>
      <c r="I14" s="23">
        <f>'Приложение №4'!H224+'Приложение №4'!H329+'Приложение №4'!H833+'Приложение №4'!H865+'Приложение №4'!H892+'Приложение №4'!H937+'Приложение №4'!H964</f>
        <v>7869.3200000000006</v>
      </c>
    </row>
    <row r="15" spans="6:9" ht="18" x14ac:dyDescent="0.25">
      <c r="F15" s="22" t="s">
        <v>771</v>
      </c>
      <c r="G15" s="23">
        <f>'Приложение №4'!F64+'Приложение №4'!F1030</f>
        <v>24154.3</v>
      </c>
      <c r="H15" s="23">
        <f>'Приложение №4'!G64+'Приложение №4'!G1030</f>
        <v>25000.1</v>
      </c>
      <c r="I15" s="23">
        <f>'Приложение №4'!H64+'Приложение №4'!H1030</f>
        <v>25895.799999999996</v>
      </c>
    </row>
    <row r="16" spans="6:9" ht="18" x14ac:dyDescent="0.25">
      <c r="F16" s="22" t="s">
        <v>772</v>
      </c>
      <c r="G16" s="23">
        <f>'Приложение №4'!F479</f>
        <v>98730.7</v>
      </c>
      <c r="H16" s="23">
        <f>'Приложение №4'!G479</f>
        <v>21367.489999999998</v>
      </c>
      <c r="I16" s="23">
        <f>'Приложение №4'!H479</f>
        <v>109384.92</v>
      </c>
    </row>
    <row r="17" spans="6:9" ht="18" x14ac:dyDescent="0.25">
      <c r="F17" s="22" t="s">
        <v>773</v>
      </c>
      <c r="G17" s="23">
        <f>'Приложение №4'!F198+'Приложение №4'!F646+'Приложение №4'!F729+'Приложение №4'!F837+'Приложение №4'!F684</f>
        <v>285</v>
      </c>
      <c r="H17" s="23">
        <f>'Приложение №4'!G198+'Приложение №4'!G646+'Приложение №4'!G729+'Приложение №4'!G837+'Приложение №4'!G684</f>
        <v>285</v>
      </c>
      <c r="I17" s="23">
        <f>'Приложение №4'!H198+'Приложение №4'!H646+'Приложение №4'!H729+'Приложение №4'!H837+'Приложение №4'!H684</f>
        <v>285</v>
      </c>
    </row>
    <row r="18" spans="6:9" ht="18" x14ac:dyDescent="0.25">
      <c r="F18" s="22" t="s">
        <v>774</v>
      </c>
      <c r="G18" s="23">
        <f>'Приложение №4'!F203</f>
        <v>617.48</v>
      </c>
      <c r="H18" s="23">
        <f>'Приложение №4'!G203</f>
        <v>20</v>
      </c>
      <c r="I18" s="23">
        <f>'Приложение №4'!H203</f>
        <v>20</v>
      </c>
    </row>
    <row r="19" spans="6:9" ht="18" x14ac:dyDescent="0.25">
      <c r="F19" s="22" t="s">
        <v>775</v>
      </c>
      <c r="G19" s="23">
        <f>SUM(G3+G4+G5+G6+G7+G8+G9+G10+G11+G12+G13+G14+G15+G16+G17+G18)</f>
        <v>3298590.4</v>
      </c>
      <c r="H19" s="23">
        <f t="shared" ref="H19:I19" si="0">SUM(H3+H4+H5+H6+H7+H8+H9+H10+H11+H12+H13+H14+H15+H16+H17+H18)</f>
        <v>2699268.7</v>
      </c>
      <c r="I19" s="23">
        <f t="shared" si="0"/>
        <v>2672743.3400000003</v>
      </c>
    </row>
    <row r="20" spans="6:9" ht="18" x14ac:dyDescent="0.25">
      <c r="F20" s="21">
        <v>70000</v>
      </c>
      <c r="G20" s="23">
        <f>'Приложение №4'!F17+'Приложение №4'!F25+'Приложение №4'!F51+'Приложение №4'!F79+'Приложение №4'!F95+'Приложение №4'!F133+'Приложение №4'!F179+'Приложение №4'!F439+'Приложение №4'!F495+'Приложение №4'!F519+'Приложение №4'!F549+'Приложение №4'!F583+'Приложение №4'!F650+'Приложение №4'!F687+'Приложение №4'!F732+'Приложение №4'!F780+'Приложение №4'!F846+'Приложение №4'!F869+'Приложение №4'!F898+'Приложение №4'!F970+'Приложение №4'!F989+'Приложение №4'!F1012+'Приложение №4'!F1020+'Приложение №4'!F235</f>
        <v>100934.84000000001</v>
      </c>
      <c r="H20" s="23">
        <f>'Приложение №4'!G17+'Приложение №4'!G25+'Приложение №4'!G51+'Приложение №4'!G79+'Приложение №4'!G95+'Приложение №4'!G133+'Приложение №4'!G179+'Приложение №4'!G439+'Приложение №4'!G495+'Приложение №4'!G519+'Приложение №4'!G549+'Приложение №4'!G583+'Приложение №4'!G650+'Приложение №4'!G687+'Приложение №4'!G732+'Приложение №4'!G780+'Приложение №4'!G846+'Приложение №4'!G869+'Приложение №4'!G898+'Приложение №4'!G970+'Приложение №4'!G989+'Приложение №4'!G1012+'Приложение №4'!G1020</f>
        <v>24032.37</v>
      </c>
      <c r="I20" s="23">
        <f>'Приложение №4'!H17+'Приложение №4'!H25+'Приложение №4'!H51+'Приложение №4'!H79+'Приложение №4'!H95+'Приложение №4'!H133+'Приложение №4'!H179+'Приложение №4'!H439+'Приложение №4'!H495+'Приложение №4'!H519+'Приложение №4'!H549+'Приложение №4'!H583+'Приложение №4'!H650+'Приложение №4'!H687+'Приложение №4'!H732+'Приложение №4'!H780+'Приложение №4'!H846+'Приложение №4'!H869+'Приложение №4'!H898+'Приложение №4'!H970+'Приложение №4'!H989+'Приложение №4'!H1012+'Приложение №4'!H1020</f>
        <v>24217.91</v>
      </c>
    </row>
    <row r="21" spans="6:9" ht="18" x14ac:dyDescent="0.25">
      <c r="F21" s="22" t="s">
        <v>776</v>
      </c>
      <c r="G21" s="23">
        <f>SUM(G19+G20)</f>
        <v>3399525.2399999998</v>
      </c>
      <c r="H21" s="23">
        <f t="shared" ref="H21:I21" si="1">SUM(H19+H20)</f>
        <v>2723301.0700000003</v>
      </c>
      <c r="I21" s="23">
        <f t="shared" si="1"/>
        <v>2696961.2500000005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Приложение №4</vt:lpstr>
      <vt:lpstr>Лист2</vt:lpstr>
      <vt:lpstr>Лист3</vt:lpstr>
      <vt:lpstr>'Приложение №4'!Область_печати</vt:lpstr>
    </vt:vector>
  </TitlesOfParts>
  <Company>finup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Исмагилова Людмила Сергеевна</dc:creator>
  <cp:lastModifiedBy>Исмагилова Людмила Сергеевна</cp:lastModifiedBy>
  <cp:lastPrinted>2024-11-27T07:06:46Z</cp:lastPrinted>
  <dcterms:created xsi:type="dcterms:W3CDTF">2023-11-12T09:38:01Z</dcterms:created>
  <dcterms:modified xsi:type="dcterms:W3CDTF">2024-11-27T07:06:57Z</dcterms:modified>
</cp:coreProperties>
</file>